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730" windowHeight="11760" activeTab="0"/>
  </bookViews>
  <sheets>
    <sheet name="расчет доп. добычи нефти" sheetId="1" r:id="rId1"/>
  </sheets>
  <definedNames/>
  <calcPr fullCalcOnLoad="1"/>
</workbook>
</file>

<file path=xl/sharedStrings.xml><?xml version="1.0" encoding="utf-8"?>
<sst xmlns="http://schemas.openxmlformats.org/spreadsheetml/2006/main" count="37" uniqueCount="37">
  <si>
    <t>Время работы, сут</t>
  </si>
  <si>
    <t>Скважина №</t>
  </si>
  <si>
    <t>Месторождение</t>
  </si>
  <si>
    <t>Кумпузепское</t>
  </si>
  <si>
    <t>Коэф. эксплуатации, доли ед.</t>
  </si>
  <si>
    <t>Прирост по нефти, т/сут</t>
  </si>
  <si>
    <t>Доп. добыча нефти, тыс.т.</t>
  </si>
  <si>
    <t>Доп. добыча жидкости, тыс.т.</t>
  </si>
  <si>
    <t>Исходные данные:</t>
  </si>
  <si>
    <t>Год начала расчета</t>
  </si>
  <si>
    <t>Пустая ячейка (не менять!)</t>
  </si>
  <si>
    <t>Условные обозначения:</t>
  </si>
  <si>
    <t>ИТОГО по годам:</t>
  </si>
  <si>
    <t>Всего за период расчета</t>
  </si>
  <si>
    <t>Темп падения по нефти, доли.ед.</t>
  </si>
  <si>
    <t>Темп падения по жидкости, доли.ед.</t>
  </si>
  <si>
    <t>ИТОГО</t>
  </si>
  <si>
    <t>Период расчета, лет</t>
  </si>
  <si>
    <t>Примечание:</t>
  </si>
  <si>
    <t>Начальный дебит (или прирост) по нефти, т/сут</t>
  </si>
  <si>
    <t>Начальный дебит (или прирост) по жидкости т/сут</t>
  </si>
  <si>
    <t>2. Период расчета задается в зависимости от вида мероприятий, по которым нам необходимо расчитать дополнительную добычу. Например, период расчета добычи от ввода новой скважины после бурения может быть 10 лет; от проведения на скважине ОПЗ или РИР - 3 года; от ГРП - 4 года; от бурения бокового ствола - 5 лет.</t>
  </si>
  <si>
    <t>1. Начальный дебит по нефти и по жидкости определяется обычно по формуле Дюпюи, исходя из прогнозных параметров по пласту и по нефти. Либо по аналогии с уже проводившимися мероприятиями в аналогичных геологических условиях.</t>
  </si>
  <si>
    <t>Дата ввода скважины 
(дата начала расчета)</t>
  </si>
  <si>
    <t>Отработанное время в первый месяц</t>
  </si>
  <si>
    <t>Доп. добыча нефти, тонн</t>
  </si>
  <si>
    <t>Доп. добыча жидкости, тонн</t>
  </si>
  <si>
    <t>Прирост по жидкости, т/сут</t>
  </si>
  <si>
    <t>3. Коэффициент эксплуатации скважины обычно прогнозируется в пределах 0,95-0,97. Например, коэф. экспл. 0,96 означает, что мы ожидаем, что скважина будет находится в простое примерно пару недель в год. Так как мы не можем точно спрогнозировать, когда именно будет остановлена скважина (на ремонт или по другим причинам), то задавая коэффициент эксплуатации 0,96 мы эти две недели простоя "размазываем" равномерно по всему году.</t>
  </si>
  <si>
    <r>
      <t>4. Темп падения по нефти и по жидкости здесь задан по экспоненте, поэтому в ячейки B6 и B7 забиваем коэффициент "</t>
    </r>
    <r>
      <rPr>
        <sz val="10"/>
        <rFont val="Arial"/>
        <family val="2"/>
      </rPr>
      <t>α</t>
    </r>
    <r>
      <rPr>
        <sz val="10"/>
        <rFont val="Arial Cyr"/>
        <family val="0"/>
      </rPr>
      <t>" из формулы:</t>
    </r>
  </si>
  <si>
    <t>Очень приблизительно темпу падения дебита на 15% в год соответствует α -0,0125. По жидкости дебит, как правило, падает незначительно, поэтому сейчас в ячейке B7 проставлен коэф. -0,003</t>
  </si>
  <si>
    <t>http://vseonefti.ru</t>
  </si>
  <si>
    <t>Ячейки для заполнения (на желтом фоне)</t>
  </si>
  <si>
    <t>Ячейки с формулами (не изменять!)</t>
  </si>
  <si>
    <t>по-месячно:</t>
  </si>
  <si>
    <t>Расчет добычи</t>
  </si>
  <si>
    <t>Куст №</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</si>
</sst>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mmm/yyyy"/>
    <numFmt numFmtId="165" formatCode="[$-FC19]d\ mmmm\ yyyy\ &quot;г.&quot;"/>
    <numFmt numFmtId="166" formatCode="0.000"/>
    <numFmt numFmtId="167" formatCode="0.0000"/>
    <numFmt numFmtId="168" formatCode="0.0"/>
    <numFmt numFmtId="169" formatCode="General\ &quot;год&quot;"/>
    <numFmt numFmtId="170" formatCode="yyyy"/>
    <numFmt numFmtId="171" formatCode="mmm\ yy"/>
    <numFmt numFmtId="172" formatCode="0.0_ ;[Red]\-0.0\ "/>
  </numFmts>
  <fonts count="11">
    <font>
      <sz val="10"/>
      <name val="Arial Cyr"/>
      <family val="0"/>
    </font>
    <font>
      <b/>
      <sz val="10"/>
      <name val="Arial Cyr"/>
      <family val="0"/>
    </font>
    <font>
      <sz val="10"/>
      <name val="Arial"/>
      <family val="0"/>
    </font>
    <font>
      <b/>
      <sz val="8"/>
      <name val="Arial Cyr"/>
      <family val="0"/>
    </font>
    <font>
      <b/>
      <sz val="14"/>
      <name val="Arial Cyr"/>
      <family val="0"/>
    </font>
    <font>
      <sz val="8"/>
      <name val="Arial Cyr"/>
      <family val="0"/>
    </font>
    <font>
      <b/>
      <i/>
      <sz val="12"/>
      <name val="Arial Cyr"/>
      <family val="0"/>
    </font>
    <font>
      <i/>
      <sz val="11"/>
      <name val="Arial"/>
      <family val="2"/>
    </font>
    <font>
      <b/>
      <i/>
      <sz val="11"/>
      <name val="Arial"/>
      <family val="2"/>
    </font>
    <font>
      <u val="single"/>
      <sz val="10"/>
      <color indexed="12"/>
      <name val="Arial Cyr"/>
      <family val="0"/>
    </font>
    <font>
      <u val="single"/>
      <sz val="10"/>
      <color indexed="36"/>
      <name val="Arial Cyr"/>
      <family val="0"/>
    </font>
  </fonts>
  <fills count="8">
    <fill>
      <patternFill/>
    </fill>
    <fill>
      <patternFill patternType="gray125"/>
    </fill>
    <fill>
      <patternFill patternType="solid">
        <fgColor indexed="14"/>
        <bgColor indexed="64"/>
      </patternFill>
    </fill>
    <fill>
      <patternFill patternType="solid">
        <fgColor indexed="47"/>
        <bgColor indexed="64"/>
      </patternFill>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lightGrid">
        <fgColor indexed="22"/>
        <bgColor indexed="47"/>
      </patternFill>
    </fill>
  </fills>
  <borders count="36">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color indexed="63"/>
      </right>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diagonalUp="1" diagonalDown="1">
      <left style="medium"/>
      <right style="thin"/>
      <top style="thin"/>
      <bottom style="thin"/>
      <diagonal style="thin"/>
    </border>
    <border diagonalUp="1" diagonalDown="1">
      <left style="thin"/>
      <right style="thin"/>
      <top style="thin"/>
      <bottom style="thin"/>
      <diagonal style="thin"/>
    </border>
    <border diagonalUp="1" diagonalDown="1">
      <left style="thin"/>
      <right style="medium"/>
      <top style="thin"/>
      <bottom style="thin"/>
      <diagonal style="thin"/>
    </border>
    <border diagonalUp="1" diagonalDown="1">
      <left>
        <color indexed="63"/>
      </left>
      <right style="thin"/>
      <top style="thin"/>
      <bottom style="thin"/>
      <diagonal style="thin"/>
    </border>
    <border diagonalUp="1" diagonalDown="1">
      <left style="thin"/>
      <right>
        <color indexed="63"/>
      </right>
      <top style="thin"/>
      <bottom style="thin"/>
      <diagonal style="thin"/>
    </border>
    <border>
      <left>
        <color indexed="63"/>
      </left>
      <right style="thin"/>
      <top style="thin"/>
      <bottom style="medium"/>
    </border>
    <border>
      <left style="thin"/>
      <right>
        <color indexed="63"/>
      </right>
      <top style="thin"/>
      <bottom style="medium"/>
    </border>
    <border>
      <left>
        <color indexed="63"/>
      </left>
      <right style="thin"/>
      <top style="double"/>
      <bottom style="thin"/>
    </border>
    <border>
      <left style="medium"/>
      <right style="medium"/>
      <top style="medium"/>
      <bottom style="medium"/>
    </border>
    <border diagonalUp="1" diagonalDown="1">
      <left style="medium"/>
      <right style="medium"/>
      <top style="thin"/>
      <bottom style="thin"/>
      <diagonal style="thin"/>
    </border>
    <border>
      <left style="medium"/>
      <right style="medium"/>
      <top style="thin"/>
      <bottom style="medium"/>
    </border>
    <border>
      <left style="medium"/>
      <right style="medium"/>
      <top style="thin"/>
      <bottom style="thin"/>
    </border>
    <border>
      <left style="thin"/>
      <right style="thin"/>
      <top>
        <color indexed="63"/>
      </top>
      <bottom style="thin"/>
    </border>
    <border>
      <left style="medium"/>
      <right style="medium"/>
      <top>
        <color indexed="63"/>
      </top>
      <bottom style="thin"/>
    </border>
    <border>
      <left style="medium"/>
      <right style="medium"/>
      <top style="medium"/>
      <bottom style="thin"/>
    </border>
    <border>
      <left style="medium"/>
      <right style="medium"/>
      <top>
        <color indexed="63"/>
      </top>
      <bottom style="medium"/>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1">
    <xf numFmtId="0" fontId="0" fillId="0" borderId="0" xfId="0" applyAlignment="1">
      <alignment/>
    </xf>
    <xf numFmtId="170" fontId="5" fillId="2" borderId="0" xfId="18" applyNumberFormat="1" applyFont="1" applyFill="1" applyBorder="1" applyAlignment="1" applyProtection="1">
      <alignment horizontal="center" vertical="center" wrapText="1"/>
      <protection/>
    </xf>
    <xf numFmtId="170" fontId="5" fillId="3" borderId="0" xfId="18" applyNumberFormat="1" applyFont="1" applyFill="1" applyBorder="1" applyAlignment="1" applyProtection="1">
      <alignment horizontal="center" vertical="center" wrapText="1"/>
      <protection/>
    </xf>
    <xf numFmtId="0" fontId="0" fillId="2" borderId="0" xfId="0" applyFill="1" applyAlignment="1">
      <alignment horizontal="center" vertical="center" wrapText="1"/>
    </xf>
    <xf numFmtId="0" fontId="6" fillId="0" borderId="0"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2" fillId="2" borderId="0" xfId="0" applyFont="1" applyFill="1" applyAlignment="1" applyProtection="1">
      <alignment horizontal="center" vertical="center" wrapText="1"/>
      <protection/>
    </xf>
    <xf numFmtId="171" fontId="3" fillId="4" borderId="1" xfId="18" applyNumberFormat="1" applyFont="1" applyFill="1" applyBorder="1" applyAlignment="1" applyProtection="1">
      <alignment horizontal="center" vertical="center" wrapText="1"/>
      <protection/>
    </xf>
    <xf numFmtId="171" fontId="3" fillId="4" borderId="2" xfId="18" applyNumberFormat="1" applyFont="1" applyFill="1" applyBorder="1" applyAlignment="1" applyProtection="1">
      <alignment horizontal="center" vertical="center" wrapText="1"/>
      <protection/>
    </xf>
    <xf numFmtId="171" fontId="3" fillId="4" borderId="3" xfId="18" applyNumberFormat="1" applyFont="1" applyFill="1" applyBorder="1" applyAlignment="1" applyProtection="1">
      <alignment horizontal="center" vertical="center" wrapText="1"/>
      <protection/>
    </xf>
    <xf numFmtId="171" fontId="3" fillId="4" borderId="4" xfId="18" applyNumberFormat="1" applyFont="1" applyFill="1" applyBorder="1" applyAlignment="1" applyProtection="1">
      <alignment horizontal="center" vertical="center" wrapText="1"/>
      <protection/>
    </xf>
    <xf numFmtId="171" fontId="3" fillId="4" borderId="5" xfId="18" applyNumberFormat="1" applyFont="1" applyFill="1" applyBorder="1" applyAlignment="1" applyProtection="1">
      <alignment horizontal="center" vertical="center" wrapText="1"/>
      <protection/>
    </xf>
    <xf numFmtId="171" fontId="3" fillId="4" borderId="6" xfId="18" applyNumberFormat="1" applyFont="1" applyFill="1" applyBorder="1" applyAlignment="1" applyProtection="1">
      <alignment horizontal="center" vertical="center" wrapText="1"/>
      <protection/>
    </xf>
    <xf numFmtId="171" fontId="3" fillId="4" borderId="7" xfId="18" applyNumberFormat="1" applyFont="1" applyFill="1" applyBorder="1" applyAlignment="1" applyProtection="1">
      <alignment horizontal="center" vertical="center" wrapText="1"/>
      <protection/>
    </xf>
    <xf numFmtId="171" fontId="3" fillId="4" borderId="8" xfId="18" applyNumberFormat="1" applyFont="1" applyFill="1" applyBorder="1" applyAlignment="1" applyProtection="1">
      <alignment horizontal="center" vertical="center" wrapText="1"/>
      <protection/>
    </xf>
    <xf numFmtId="0" fontId="2" fillId="2" borderId="0" xfId="0" applyFont="1" applyFill="1" applyBorder="1" applyAlignment="1" applyProtection="1">
      <alignment horizontal="center" vertical="center" wrapText="1"/>
      <protection/>
    </xf>
    <xf numFmtId="168" fontId="0" fillId="3" borderId="9" xfId="0" applyNumberFormat="1" applyFill="1" applyBorder="1" applyAlignment="1">
      <alignment horizontal="center" vertical="center" wrapText="1"/>
    </xf>
    <xf numFmtId="168" fontId="0" fillId="3" borderId="10" xfId="0" applyNumberFormat="1" applyFill="1" applyBorder="1" applyAlignment="1">
      <alignment horizontal="center" vertical="center" wrapText="1"/>
    </xf>
    <xf numFmtId="168" fontId="0" fillId="3" borderId="11" xfId="0" applyNumberFormat="1" applyFill="1" applyBorder="1" applyAlignment="1">
      <alignment horizontal="center" vertical="center" wrapText="1"/>
    </xf>
    <xf numFmtId="168" fontId="0" fillId="3" borderId="12" xfId="0" applyNumberFormat="1" applyFill="1" applyBorder="1" applyAlignment="1">
      <alignment horizontal="center" vertical="center" wrapText="1"/>
    </xf>
    <xf numFmtId="168" fontId="0" fillId="3" borderId="13" xfId="0" applyNumberFormat="1" applyFill="1" applyBorder="1" applyAlignment="1">
      <alignment horizontal="center" vertical="center" wrapText="1"/>
    </xf>
    <xf numFmtId="168" fontId="0" fillId="3" borderId="14" xfId="0" applyNumberFormat="1" applyFill="1" applyBorder="1" applyAlignment="1">
      <alignment horizontal="center" vertical="center" wrapText="1"/>
    </xf>
    <xf numFmtId="168" fontId="0" fillId="3" borderId="15" xfId="0" applyNumberFormat="1" applyFill="1" applyBorder="1" applyAlignment="1">
      <alignment horizontal="center" vertical="center" wrapText="1"/>
    </xf>
    <xf numFmtId="168" fontId="0" fillId="3" borderId="16" xfId="0" applyNumberFormat="1" applyFill="1" applyBorder="1" applyAlignment="1">
      <alignment horizontal="center" vertical="center" wrapText="1"/>
    </xf>
    <xf numFmtId="168" fontId="0" fillId="3" borderId="17" xfId="0" applyNumberFormat="1" applyFill="1" applyBorder="1" applyAlignment="1">
      <alignment horizontal="center" vertical="center" wrapText="1"/>
    </xf>
    <xf numFmtId="168" fontId="0" fillId="3" borderId="18" xfId="0" applyNumberFormat="1" applyFill="1" applyBorder="1" applyAlignment="1">
      <alignment horizontal="center" vertical="center" wrapText="1"/>
    </xf>
    <xf numFmtId="1" fontId="0" fillId="3" borderId="14" xfId="0" applyNumberFormat="1" applyFill="1" applyBorder="1" applyAlignment="1">
      <alignment horizontal="center" vertical="center" wrapText="1"/>
    </xf>
    <xf numFmtId="1" fontId="0" fillId="3" borderId="15" xfId="0" applyNumberFormat="1" applyFill="1" applyBorder="1" applyAlignment="1">
      <alignment horizontal="center" vertical="center" wrapText="1"/>
    </xf>
    <xf numFmtId="1" fontId="0" fillId="3" borderId="16" xfId="0" applyNumberFormat="1" applyFill="1" applyBorder="1" applyAlignment="1">
      <alignment horizontal="center" vertical="center" wrapText="1"/>
    </xf>
    <xf numFmtId="1" fontId="0" fillId="3" borderId="17" xfId="0" applyNumberFormat="1" applyFill="1" applyBorder="1" applyAlignment="1">
      <alignment horizontal="center" vertical="center" wrapText="1"/>
    </xf>
    <xf numFmtId="1" fontId="0" fillId="3" borderId="18" xfId="0" applyNumberFormat="1" applyFill="1" applyBorder="1" applyAlignment="1">
      <alignment horizontal="center" vertical="center" wrapText="1"/>
    </xf>
    <xf numFmtId="0" fontId="0" fillId="2" borderId="19"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15"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170" fontId="0" fillId="2" borderId="0" xfId="0" applyNumberFormat="1" applyFill="1" applyAlignment="1">
      <alignment horizontal="center" vertical="center" wrapText="1"/>
    </xf>
    <xf numFmtId="0" fontId="1" fillId="5" borderId="26" xfId="0" applyFont="1" applyFill="1" applyBorder="1" applyAlignment="1">
      <alignment horizontal="right" vertical="center" wrapText="1"/>
    </xf>
    <xf numFmtId="0" fontId="1" fillId="0" borderId="0" xfId="0" applyFont="1" applyFill="1" applyBorder="1" applyAlignment="1">
      <alignment horizontal="right" vertical="center" wrapText="1"/>
    </xf>
    <xf numFmtId="0" fontId="3" fillId="4" borderId="27" xfId="0" applyFont="1" applyFill="1" applyBorder="1" applyAlignment="1">
      <alignment horizontal="center" vertical="center" wrapText="1"/>
    </xf>
    <xf numFmtId="0" fontId="0" fillId="2" borderId="28" xfId="0"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7" fillId="6" borderId="31"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7" fillId="6" borderId="15" xfId="0" applyFont="1" applyFill="1" applyBorder="1" applyAlignment="1">
      <alignment horizontal="center" vertical="center" wrapText="1"/>
    </xf>
    <xf numFmtId="14" fontId="8" fillId="6" borderId="15" xfId="0" applyNumberFormat="1" applyFont="1" applyFill="1" applyBorder="1" applyAlignment="1">
      <alignment horizontal="center" vertical="center" wrapText="1"/>
    </xf>
    <xf numFmtId="167" fontId="7" fillId="6" borderId="15" xfId="0" applyNumberFormat="1" applyFont="1" applyFill="1" applyBorder="1" applyAlignment="1">
      <alignment horizontal="center" vertical="center" wrapText="1"/>
    </xf>
    <xf numFmtId="2" fontId="7" fillId="6" borderId="15" xfId="0" applyNumberFormat="1" applyFont="1" applyFill="1" applyBorder="1" applyAlignment="1">
      <alignment horizontal="center" vertical="center" wrapText="1"/>
    </xf>
    <xf numFmtId="1" fontId="7" fillId="6" borderId="15" xfId="0" applyNumberFormat="1" applyFont="1" applyFill="1" applyBorder="1" applyAlignment="1">
      <alignment horizontal="center" vertical="center" wrapText="1"/>
    </xf>
    <xf numFmtId="168" fontId="8" fillId="6" borderId="15" xfId="0" applyNumberFormat="1" applyFon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horizontal="left" vertical="center"/>
    </xf>
    <xf numFmtId="0" fontId="0" fillId="7" borderId="32" xfId="0" applyFill="1" applyBorder="1" applyAlignment="1">
      <alignment horizontal="center" vertical="center" wrapText="1"/>
    </xf>
    <xf numFmtId="0" fontId="0" fillId="7" borderId="30" xfId="0" applyFill="1" applyBorder="1" applyAlignment="1">
      <alignment horizontal="center" vertical="center" wrapText="1"/>
    </xf>
    <xf numFmtId="1" fontId="5" fillId="3" borderId="0" xfId="18" applyNumberFormat="1" applyFont="1" applyFill="1" applyBorder="1" applyAlignment="1" applyProtection="1">
      <alignment horizontal="center" vertical="center" wrapText="1"/>
      <protection/>
    </xf>
    <xf numFmtId="166" fontId="0" fillId="3" borderId="33" xfId="0" applyNumberFormat="1" applyFill="1" applyBorder="1" applyAlignment="1">
      <alignment horizontal="center" vertical="center" wrapText="1"/>
    </xf>
    <xf numFmtId="166" fontId="0" fillId="3" borderId="34" xfId="0" applyNumberFormat="1" applyFill="1" applyBorder="1" applyAlignment="1">
      <alignment horizontal="center" vertical="center" wrapText="1"/>
    </xf>
    <xf numFmtId="166" fontId="1" fillId="3" borderId="32" xfId="0" applyNumberFormat="1" applyFont="1" applyFill="1" applyBorder="1" applyAlignment="1">
      <alignment horizontal="center" vertical="center" wrapText="1"/>
    </xf>
    <xf numFmtId="166" fontId="1" fillId="3" borderId="29" xfId="0" applyNumberFormat="1" applyFont="1" applyFill="1" applyBorder="1" applyAlignment="1">
      <alignment horizontal="center" vertical="center" wrapText="1"/>
    </xf>
    <xf numFmtId="0" fontId="1" fillId="0" borderId="0" xfId="0" applyFont="1" applyFill="1" applyAlignment="1">
      <alignment horizontal="right" vertical="center" wrapText="1"/>
    </xf>
    <xf numFmtId="0" fontId="0" fillId="5" borderId="0" xfId="0" applyFill="1" applyAlignment="1">
      <alignment horizontal="left" vertical="center"/>
    </xf>
    <xf numFmtId="0" fontId="0" fillId="5" borderId="0" xfId="0" applyFill="1" applyAlignment="1">
      <alignment horizontal="center" vertical="center"/>
    </xf>
    <xf numFmtId="0" fontId="6" fillId="5" borderId="0" xfId="0" applyFont="1" applyFill="1" applyBorder="1" applyAlignment="1">
      <alignment horizontal="center" vertical="center"/>
    </xf>
    <xf numFmtId="1" fontId="0" fillId="7" borderId="30" xfId="0" applyNumberFormat="1" applyFill="1" applyBorder="1" applyAlignment="1">
      <alignment horizontal="center" vertical="center" wrapText="1"/>
    </xf>
    <xf numFmtId="0" fontId="1" fillId="5" borderId="15" xfId="0" applyFont="1" applyFill="1" applyBorder="1" applyAlignment="1">
      <alignment horizontal="right" vertical="center" wrapText="1"/>
    </xf>
    <xf numFmtId="168" fontId="0" fillId="3" borderId="9" xfId="0" applyNumberFormat="1" applyFill="1" applyBorder="1" applyAlignment="1" applyProtection="1">
      <alignment horizontal="center" vertical="center" wrapText="1"/>
      <protection hidden="1"/>
    </xf>
    <xf numFmtId="170" fontId="1" fillId="4" borderId="27" xfId="0" applyNumberFormat="1" applyFont="1" applyFill="1" applyBorder="1" applyAlignment="1">
      <alignment horizontal="center" vertical="center" wrapText="1"/>
    </xf>
    <xf numFmtId="0" fontId="6" fillId="5" borderId="35" xfId="0" applyFont="1" applyFill="1" applyBorder="1" applyAlignment="1">
      <alignment horizontal="center" vertical="center" wrapText="1"/>
    </xf>
    <xf numFmtId="0" fontId="3" fillId="4" borderId="33" xfId="18" applyFont="1" applyFill="1" applyBorder="1" applyAlignment="1" applyProtection="1">
      <alignment horizontal="center" vertical="center" wrapText="1"/>
      <protection/>
    </xf>
    <xf numFmtId="0" fontId="3" fillId="4" borderId="29" xfId="18" applyFont="1" applyFill="1" applyBorder="1" applyAlignment="1" applyProtection="1">
      <alignment horizontal="center" vertical="center" wrapText="1"/>
      <protection/>
    </xf>
    <xf numFmtId="169" fontId="4" fillId="4" borderId="9" xfId="0" applyNumberFormat="1" applyFont="1" applyFill="1" applyBorder="1" applyAlignment="1" applyProtection="1">
      <alignment horizontal="center" vertical="center" wrapText="1"/>
      <protection/>
    </xf>
    <xf numFmtId="169" fontId="4" fillId="4" borderId="10" xfId="0" applyNumberFormat="1" applyFont="1" applyFill="1" applyBorder="1" applyAlignment="1" applyProtection="1">
      <alignment horizontal="center" vertical="center" wrapText="1"/>
      <protection/>
    </xf>
    <xf numFmtId="169" fontId="4" fillId="4" borderId="11" xfId="0" applyNumberFormat="1" applyFont="1" applyFill="1" applyBorder="1" applyAlignment="1" applyProtection="1">
      <alignment horizontal="center" vertical="center" wrapText="1"/>
      <protection/>
    </xf>
    <xf numFmtId="169" fontId="4" fillId="4" borderId="12" xfId="0" applyNumberFormat="1" applyFont="1" applyFill="1" applyBorder="1" applyAlignment="1" applyProtection="1">
      <alignment horizontal="center" vertical="center" wrapText="1"/>
      <protection/>
    </xf>
    <xf numFmtId="169" fontId="4" fillId="4" borderId="13" xfId="0" applyNumberFormat="1" applyFont="1" applyFill="1" applyBorder="1" applyAlignment="1" applyProtection="1">
      <alignment horizontal="center" vertical="center" wrapText="1"/>
      <protection/>
    </xf>
    <xf numFmtId="0" fontId="6" fillId="0" borderId="0" xfId="0" applyFont="1" applyFill="1" applyBorder="1" applyAlignment="1">
      <alignment horizontal="center" vertical="center" wrapText="1"/>
    </xf>
    <xf numFmtId="0" fontId="9" fillId="2" borderId="0" xfId="15" applyFill="1" applyAlignment="1">
      <alignment horizontal="center" vertical="center" wrapText="1"/>
    </xf>
    <xf numFmtId="0" fontId="0" fillId="2" borderId="0" xfId="0" applyFill="1" applyAlignment="1">
      <alignment horizontal="center" vertical="center" wrapText="1"/>
    </xf>
    <xf numFmtId="0" fontId="0" fillId="6" borderId="0" xfId="0" applyFill="1" applyAlignment="1">
      <alignment horizontal="center" vertical="center"/>
    </xf>
    <xf numFmtId="0" fontId="0" fillId="3" borderId="0" xfId="0" applyFill="1" applyAlignment="1">
      <alignment horizontal="center" vertical="center"/>
    </xf>
  </cellXfs>
  <cellStyles count="9">
    <cellStyle name="Normal" xfId="0"/>
    <cellStyle name="Hyperlink" xfId="15"/>
    <cellStyle name="Currency" xfId="16"/>
    <cellStyle name="Currency [0]" xfId="17"/>
    <cellStyle name="Обычный_Prod_TNK" xfId="18"/>
    <cellStyle name="Followed Hyperlink" xfId="19"/>
    <cellStyle name="Percent" xfId="20"/>
    <cellStyle name="Comma" xfId="21"/>
    <cellStyle name="Comma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DDDDD"/>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0</xdr:row>
      <xdr:rowOff>123825</xdr:rowOff>
    </xdr:from>
    <xdr:to>
      <xdr:col>23</xdr:col>
      <xdr:colOff>85725</xdr:colOff>
      <xdr:row>10</xdr:row>
      <xdr:rowOff>381000</xdr:rowOff>
    </xdr:to>
    <xdr:pic>
      <xdr:nvPicPr>
        <xdr:cNvPr id="1" name="Picture 427"/>
        <xdr:cNvPicPr preferRelativeResize="1">
          <a:picLocks noChangeAspect="1"/>
        </xdr:cNvPicPr>
      </xdr:nvPicPr>
      <xdr:blipFill>
        <a:blip r:embed="rId1"/>
        <a:stretch>
          <a:fillRect/>
        </a:stretch>
      </xdr:blipFill>
      <xdr:spPr>
        <a:xfrm>
          <a:off x="7343775" y="123825"/>
          <a:ext cx="7048500" cy="3486150"/>
        </a:xfrm>
        <a:prstGeom prst="rect">
          <a:avLst/>
        </a:prstGeom>
        <a:noFill/>
        <a:ln w="9525" cmpd="sng">
          <a:noFill/>
        </a:ln>
      </xdr:spPr>
    </xdr:pic>
    <xdr:clientData/>
  </xdr:twoCellAnchor>
  <xdr:twoCellAnchor>
    <xdr:from>
      <xdr:col>7</xdr:col>
      <xdr:colOff>314325</xdr:colOff>
      <xdr:row>37</xdr:row>
      <xdr:rowOff>0</xdr:rowOff>
    </xdr:from>
    <xdr:to>
      <xdr:col>11</xdr:col>
      <xdr:colOff>85725</xdr:colOff>
      <xdr:row>43</xdr:row>
      <xdr:rowOff>28575</xdr:rowOff>
    </xdr:to>
    <xdr:grpSp>
      <xdr:nvGrpSpPr>
        <xdr:cNvPr id="2" name="Group 422"/>
        <xdr:cNvGrpSpPr>
          <a:grpSpLocks/>
        </xdr:cNvGrpSpPr>
      </xdr:nvGrpSpPr>
      <xdr:grpSpPr>
        <a:xfrm>
          <a:off x="6391275" y="7600950"/>
          <a:ext cx="1828800" cy="1000125"/>
          <a:chOff x="535" y="798"/>
          <a:chExt cx="167" cy="105"/>
        </a:xfrm>
        <a:solidFill>
          <a:srgbClr val="FFFFFF"/>
        </a:solidFill>
      </xdr:grpSpPr>
      <xdr:grpSp>
        <xdr:nvGrpSpPr>
          <xdr:cNvPr id="3" name="Group 269"/>
          <xdr:cNvGrpSpPr>
            <a:grpSpLocks/>
          </xdr:cNvGrpSpPr>
        </xdr:nvGrpSpPr>
        <xdr:grpSpPr>
          <a:xfrm>
            <a:off x="535" y="833"/>
            <a:ext cx="167" cy="70"/>
            <a:chOff x="535" y="833"/>
            <a:chExt cx="167" cy="70"/>
          </a:xfrm>
          <a:solidFill>
            <a:srgbClr val="FFFFFF"/>
          </a:solidFill>
        </xdr:grpSpPr>
        <xdr:pic>
          <xdr:nvPicPr>
            <xdr:cNvPr id="4" name="Picture 256"/>
            <xdr:cNvPicPr preferRelativeResize="1">
              <a:picLocks noChangeAspect="1"/>
            </xdr:cNvPicPr>
          </xdr:nvPicPr>
          <xdr:blipFill>
            <a:blip r:embed="rId2"/>
            <a:stretch>
              <a:fillRect/>
            </a:stretch>
          </xdr:blipFill>
          <xdr:spPr>
            <a:xfrm>
              <a:off x="535" y="833"/>
              <a:ext cx="167" cy="70"/>
            </a:xfrm>
            <a:prstGeom prst="rect">
              <a:avLst/>
            </a:prstGeom>
            <a:noFill/>
            <a:ln w="1" cmpd="sng">
              <a:noFill/>
            </a:ln>
          </xdr:spPr>
        </xdr:pic>
        <xdr:sp>
          <xdr:nvSpPr>
            <xdr:cNvPr id="5" name="Oval 263"/>
            <xdr:cNvSpPr>
              <a:spLocks/>
            </xdr:cNvSpPr>
          </xdr:nvSpPr>
          <xdr:spPr>
            <a:xfrm>
              <a:off x="641" y="834"/>
              <a:ext cx="49" cy="24"/>
            </a:xfrm>
            <a:prstGeom prst="ellipse">
              <a:avLst/>
            </a:prstGeom>
            <a:noFill/>
            <a:ln w="9525" cmpd="sng">
              <a:solidFill>
                <a:srgbClr val="0000FF"/>
              </a:solidFill>
              <a:headEnd type="none"/>
              <a:tailEnd type="none"/>
            </a:ln>
          </xdr:spPr>
          <xdr:txBody>
            <a:bodyPr vertOverflow="clip" wrap="square"/>
            <a:p>
              <a:pPr algn="l">
                <a:defRPr/>
              </a:pPr>
              <a:r>
                <a:rPr lang="en-US" cap="none" u="none" baseline="0">
                  <a:latin typeface="Arial Cyr"/>
                  <a:ea typeface="Arial Cyr"/>
                  <a:cs typeface="Arial Cyr"/>
                </a:rPr>
                <a:t/>
              </a:r>
            </a:p>
          </xdr:txBody>
        </xdr:sp>
      </xdr:grpSp>
      <xdr:sp>
        <xdr:nvSpPr>
          <xdr:cNvPr id="6" name="Line 272"/>
          <xdr:cNvSpPr>
            <a:spLocks/>
          </xdr:cNvSpPr>
        </xdr:nvSpPr>
        <xdr:spPr>
          <a:xfrm flipH="1">
            <a:off x="665" y="798"/>
            <a:ext cx="16" cy="36"/>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Cyr"/>
                <a:ea typeface="Arial Cyr"/>
                <a:cs typeface="Arial Cyr"/>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vseonefti.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D57"/>
  <sheetViews>
    <sheetView showGridLines="0" showZeros="0" tabSelected="1" workbookViewId="0" topLeftCell="A1">
      <selection activeCell="D2" sqref="D2:I2"/>
    </sheetView>
  </sheetViews>
  <sheetFormatPr defaultColWidth="9.00390625" defaultRowHeight="12.75"/>
  <cols>
    <col min="1" max="1" width="29.875" style="3" customWidth="1"/>
    <col min="2" max="2" width="16.125" style="3" customWidth="1"/>
    <col min="3" max="134" width="6.75390625" style="3" customWidth="1"/>
    <col min="135" max="16384" width="9.125" style="3" customWidth="1"/>
  </cols>
  <sheetData>
    <row r="1" spans="1:9" ht="15.75" thickBot="1">
      <c r="A1" s="78" t="s">
        <v>8</v>
      </c>
      <c r="B1" s="78"/>
      <c r="D1" s="86" t="s">
        <v>11</v>
      </c>
      <c r="E1" s="86"/>
      <c r="F1" s="86"/>
      <c r="G1" s="86"/>
      <c r="H1" s="86"/>
      <c r="I1" s="86"/>
    </row>
    <row r="2" spans="1:9" ht="22.5" customHeight="1" thickTop="1">
      <c r="A2" s="47" t="s">
        <v>2</v>
      </c>
      <c r="B2" s="53" t="s">
        <v>3</v>
      </c>
      <c r="D2" s="89" t="s">
        <v>32</v>
      </c>
      <c r="E2" s="89"/>
      <c r="F2" s="89"/>
      <c r="G2" s="89"/>
      <c r="H2" s="89"/>
      <c r="I2" s="89"/>
    </row>
    <row r="3" spans="1:9" ht="22.5" customHeight="1">
      <c r="A3" s="75" t="s">
        <v>1</v>
      </c>
      <c r="B3" s="54">
        <v>1234</v>
      </c>
      <c r="D3" s="90" t="s">
        <v>33</v>
      </c>
      <c r="E3" s="90"/>
      <c r="F3" s="90"/>
      <c r="G3" s="90"/>
      <c r="H3" s="90"/>
      <c r="I3" s="90"/>
    </row>
    <row r="4" spans="1:2" ht="22.5" customHeight="1">
      <c r="A4" s="75" t="s">
        <v>36</v>
      </c>
      <c r="B4" s="55">
        <v>11</v>
      </c>
    </row>
    <row r="5" spans="1:9" ht="31.5" customHeight="1">
      <c r="A5" s="75" t="s">
        <v>23</v>
      </c>
      <c r="B5" s="56">
        <v>41440</v>
      </c>
      <c r="D5" s="87" t="s">
        <v>31</v>
      </c>
      <c r="E5" s="88"/>
      <c r="F5" s="88"/>
      <c r="G5" s="88"/>
      <c r="H5" s="88"/>
      <c r="I5" s="88"/>
    </row>
    <row r="6" spans="1:9" ht="31.5" customHeight="1">
      <c r="A6" s="75" t="s">
        <v>14</v>
      </c>
      <c r="B6" s="57">
        <v>-0.0125</v>
      </c>
      <c r="D6" s="88"/>
      <c r="E6" s="88"/>
      <c r="F6" s="88"/>
      <c r="G6" s="88"/>
      <c r="H6" s="88"/>
      <c r="I6" s="88"/>
    </row>
    <row r="7" spans="1:9" ht="31.5" customHeight="1">
      <c r="A7" s="75" t="s">
        <v>15</v>
      </c>
      <c r="B7" s="57">
        <v>-0.003</v>
      </c>
      <c r="D7" s="88"/>
      <c r="E7" s="88"/>
      <c r="F7" s="88"/>
      <c r="G7" s="88"/>
      <c r="H7" s="88"/>
      <c r="I7" s="88"/>
    </row>
    <row r="8" spans="1:9" ht="22.5" customHeight="1">
      <c r="A8" s="75" t="s">
        <v>4</v>
      </c>
      <c r="B8" s="58">
        <v>0.96</v>
      </c>
      <c r="D8" s="88"/>
      <c r="E8" s="88"/>
      <c r="F8" s="88"/>
      <c r="G8" s="88"/>
      <c r="H8" s="88"/>
      <c r="I8" s="88"/>
    </row>
    <row r="9" spans="1:9" ht="22.5" customHeight="1">
      <c r="A9" s="75" t="s">
        <v>17</v>
      </c>
      <c r="B9" s="59">
        <v>10</v>
      </c>
      <c r="D9" s="88"/>
      <c r="E9" s="88"/>
      <c r="F9" s="88"/>
      <c r="G9" s="88"/>
      <c r="H9" s="88"/>
      <c r="I9" s="88"/>
    </row>
    <row r="10" spans="1:9" ht="31.5" customHeight="1">
      <c r="A10" s="75" t="s">
        <v>19</v>
      </c>
      <c r="B10" s="60">
        <v>20</v>
      </c>
      <c r="D10" s="88"/>
      <c r="E10" s="88"/>
      <c r="F10" s="88"/>
      <c r="G10" s="88"/>
      <c r="H10" s="88"/>
      <c r="I10" s="88"/>
    </row>
    <row r="11" spans="1:9" ht="31.5" customHeight="1">
      <c r="A11" s="75" t="s">
        <v>20</v>
      </c>
      <c r="B11" s="60">
        <v>30</v>
      </c>
      <c r="D11" s="88"/>
      <c r="E11" s="88"/>
      <c r="F11" s="88"/>
      <c r="G11" s="88"/>
      <c r="H11" s="88"/>
      <c r="I11" s="88"/>
    </row>
    <row r="12" spans="1:2" ht="13.5" hidden="1" thickTop="1">
      <c r="A12" s="48" t="s">
        <v>9</v>
      </c>
      <c r="B12" s="2">
        <f>DATE(YEAR(B5),MONTH(C5)+1,1)-1</f>
        <v>41305</v>
      </c>
    </row>
    <row r="13" spans="1:2" ht="12.75" hidden="1">
      <c r="A13" s="48" t="s">
        <v>10</v>
      </c>
      <c r="B13" s="2"/>
    </row>
    <row r="14" spans="1:2" ht="25.5" hidden="1">
      <c r="A14" s="48" t="s">
        <v>24</v>
      </c>
      <c r="B14" s="65">
        <f>DAY(DATE(YEAR(B5),MONTH(B5)+1,1)-1-B5)+1</f>
        <v>16</v>
      </c>
    </row>
    <row r="15" spans="1:2" ht="13.5" thickBot="1">
      <c r="A15" s="5"/>
      <c r="B15" s="1"/>
    </row>
    <row r="16" spans="1:134" s="6" customFormat="1" ht="18" customHeight="1">
      <c r="A16" s="4" t="s">
        <v>35</v>
      </c>
      <c r="B16" s="79" t="s">
        <v>13</v>
      </c>
      <c r="C16" s="81">
        <f>YEAR(C17)</f>
        <v>2013</v>
      </c>
      <c r="D16" s="82"/>
      <c r="E16" s="82"/>
      <c r="F16" s="82"/>
      <c r="G16" s="82"/>
      <c r="H16" s="82"/>
      <c r="I16" s="82"/>
      <c r="J16" s="82"/>
      <c r="K16" s="82"/>
      <c r="L16" s="82"/>
      <c r="M16" s="82"/>
      <c r="N16" s="83"/>
      <c r="O16" s="84">
        <f>YEAR(O17)</f>
        <v>2014</v>
      </c>
      <c r="P16" s="82"/>
      <c r="Q16" s="82"/>
      <c r="R16" s="82"/>
      <c r="S16" s="82"/>
      <c r="T16" s="82"/>
      <c r="U16" s="82"/>
      <c r="V16" s="82"/>
      <c r="W16" s="82"/>
      <c r="X16" s="82"/>
      <c r="Y16" s="82"/>
      <c r="Z16" s="85"/>
      <c r="AA16" s="81">
        <f>YEAR(AA17)</f>
        <v>2015</v>
      </c>
      <c r="AB16" s="82"/>
      <c r="AC16" s="82"/>
      <c r="AD16" s="82"/>
      <c r="AE16" s="82"/>
      <c r="AF16" s="82"/>
      <c r="AG16" s="82"/>
      <c r="AH16" s="82"/>
      <c r="AI16" s="82"/>
      <c r="AJ16" s="82"/>
      <c r="AK16" s="82"/>
      <c r="AL16" s="83"/>
      <c r="AM16" s="84">
        <f>YEAR(AM17)</f>
        <v>2016</v>
      </c>
      <c r="AN16" s="82"/>
      <c r="AO16" s="82"/>
      <c r="AP16" s="82"/>
      <c r="AQ16" s="82"/>
      <c r="AR16" s="82"/>
      <c r="AS16" s="82"/>
      <c r="AT16" s="82"/>
      <c r="AU16" s="82"/>
      <c r="AV16" s="82"/>
      <c r="AW16" s="82"/>
      <c r="AX16" s="85"/>
      <c r="AY16" s="81">
        <f>YEAR(AY17)</f>
        <v>2017</v>
      </c>
      <c r="AZ16" s="82"/>
      <c r="BA16" s="82"/>
      <c r="BB16" s="82"/>
      <c r="BC16" s="82"/>
      <c r="BD16" s="82"/>
      <c r="BE16" s="82"/>
      <c r="BF16" s="82"/>
      <c r="BG16" s="82"/>
      <c r="BH16" s="82"/>
      <c r="BI16" s="82"/>
      <c r="BJ16" s="83"/>
      <c r="BK16" s="84">
        <f>YEAR(BK17)</f>
        <v>2018</v>
      </c>
      <c r="BL16" s="82"/>
      <c r="BM16" s="82"/>
      <c r="BN16" s="82"/>
      <c r="BO16" s="82"/>
      <c r="BP16" s="82"/>
      <c r="BQ16" s="82"/>
      <c r="BR16" s="82"/>
      <c r="BS16" s="82"/>
      <c r="BT16" s="82"/>
      <c r="BU16" s="82"/>
      <c r="BV16" s="85"/>
      <c r="BW16" s="81">
        <f>YEAR(BW17)</f>
        <v>2019</v>
      </c>
      <c r="BX16" s="82"/>
      <c r="BY16" s="82"/>
      <c r="BZ16" s="82"/>
      <c r="CA16" s="82"/>
      <c r="CB16" s="82"/>
      <c r="CC16" s="82"/>
      <c r="CD16" s="82"/>
      <c r="CE16" s="82"/>
      <c r="CF16" s="82"/>
      <c r="CG16" s="82"/>
      <c r="CH16" s="83"/>
      <c r="CI16" s="84">
        <f>YEAR(CI17)</f>
        <v>2020</v>
      </c>
      <c r="CJ16" s="82"/>
      <c r="CK16" s="82"/>
      <c r="CL16" s="82"/>
      <c r="CM16" s="82"/>
      <c r="CN16" s="82"/>
      <c r="CO16" s="82"/>
      <c r="CP16" s="82"/>
      <c r="CQ16" s="82"/>
      <c r="CR16" s="82"/>
      <c r="CS16" s="82"/>
      <c r="CT16" s="85"/>
      <c r="CU16" s="81">
        <f>YEAR(CU17)</f>
        <v>2021</v>
      </c>
      <c r="CV16" s="82"/>
      <c r="CW16" s="82"/>
      <c r="CX16" s="82"/>
      <c r="CY16" s="82"/>
      <c r="CZ16" s="82"/>
      <c r="DA16" s="82"/>
      <c r="DB16" s="82"/>
      <c r="DC16" s="82"/>
      <c r="DD16" s="82"/>
      <c r="DE16" s="82"/>
      <c r="DF16" s="83"/>
      <c r="DG16" s="84">
        <f>YEAR(DG17)</f>
        <v>2022</v>
      </c>
      <c r="DH16" s="82"/>
      <c r="DI16" s="82"/>
      <c r="DJ16" s="82"/>
      <c r="DK16" s="82"/>
      <c r="DL16" s="82"/>
      <c r="DM16" s="82"/>
      <c r="DN16" s="82"/>
      <c r="DO16" s="82"/>
      <c r="DP16" s="82"/>
      <c r="DQ16" s="82"/>
      <c r="DR16" s="85"/>
      <c r="DS16" s="81">
        <f>YEAR(DS17)</f>
        <v>2023</v>
      </c>
      <c r="DT16" s="82"/>
      <c r="DU16" s="82"/>
      <c r="DV16" s="82"/>
      <c r="DW16" s="82"/>
      <c r="DX16" s="82"/>
      <c r="DY16" s="82"/>
      <c r="DZ16" s="82"/>
      <c r="EA16" s="82"/>
      <c r="EB16" s="82"/>
      <c r="EC16" s="82"/>
      <c r="ED16" s="83"/>
    </row>
    <row r="17" spans="1:134" s="15" customFormat="1" ht="15.75" thickBot="1">
      <c r="A17" s="4" t="s">
        <v>34</v>
      </c>
      <c r="B17" s="80"/>
      <c r="C17" s="7">
        <f>DATE(YEAR($B$12),MONTH(B13)+1,1)-1</f>
        <v>41305</v>
      </c>
      <c r="D17" s="8">
        <f>DATE(YEAR(C17),MONTH(C17)+2,1)-1</f>
        <v>41333</v>
      </c>
      <c r="E17" s="8">
        <f>DATE(YEAR(D17),MONTH(D17)+2,1)-1</f>
        <v>41364</v>
      </c>
      <c r="F17" s="8">
        <f aca="true" t="shared" si="0" ref="F17:BO17">DATE(YEAR(E17),MONTH(E17)+2,1)-1</f>
        <v>41394</v>
      </c>
      <c r="G17" s="8">
        <f t="shared" si="0"/>
        <v>41425</v>
      </c>
      <c r="H17" s="8">
        <f t="shared" si="0"/>
        <v>41455</v>
      </c>
      <c r="I17" s="8">
        <f t="shared" si="0"/>
        <v>41486</v>
      </c>
      <c r="J17" s="8">
        <f t="shared" si="0"/>
        <v>41517</v>
      </c>
      <c r="K17" s="8">
        <f t="shared" si="0"/>
        <v>41547</v>
      </c>
      <c r="L17" s="8">
        <f t="shared" si="0"/>
        <v>41578</v>
      </c>
      <c r="M17" s="8">
        <f t="shared" si="0"/>
        <v>41608</v>
      </c>
      <c r="N17" s="9">
        <f t="shared" si="0"/>
        <v>41639</v>
      </c>
      <c r="O17" s="10">
        <f t="shared" si="0"/>
        <v>41670</v>
      </c>
      <c r="P17" s="11">
        <f t="shared" si="0"/>
        <v>41698</v>
      </c>
      <c r="Q17" s="11">
        <f t="shared" si="0"/>
        <v>41729</v>
      </c>
      <c r="R17" s="11">
        <f t="shared" si="0"/>
        <v>41759</v>
      </c>
      <c r="S17" s="11">
        <f t="shared" si="0"/>
        <v>41790</v>
      </c>
      <c r="T17" s="11">
        <f t="shared" si="0"/>
        <v>41820</v>
      </c>
      <c r="U17" s="11">
        <f t="shared" si="0"/>
        <v>41851</v>
      </c>
      <c r="V17" s="11">
        <f t="shared" si="0"/>
        <v>41882</v>
      </c>
      <c r="W17" s="11">
        <f t="shared" si="0"/>
        <v>41912</v>
      </c>
      <c r="X17" s="11">
        <f t="shared" si="0"/>
        <v>41943</v>
      </c>
      <c r="Y17" s="11">
        <f t="shared" si="0"/>
        <v>41973</v>
      </c>
      <c r="Z17" s="12">
        <f t="shared" si="0"/>
        <v>42004</v>
      </c>
      <c r="AA17" s="13">
        <f t="shared" si="0"/>
        <v>42035</v>
      </c>
      <c r="AB17" s="11">
        <f t="shared" si="0"/>
        <v>42063</v>
      </c>
      <c r="AC17" s="11">
        <f t="shared" si="0"/>
        <v>42094</v>
      </c>
      <c r="AD17" s="11">
        <f t="shared" si="0"/>
        <v>42124</v>
      </c>
      <c r="AE17" s="11">
        <f t="shared" si="0"/>
        <v>42155</v>
      </c>
      <c r="AF17" s="11">
        <f t="shared" si="0"/>
        <v>42185</v>
      </c>
      <c r="AG17" s="11">
        <f t="shared" si="0"/>
        <v>42216</v>
      </c>
      <c r="AH17" s="11">
        <f t="shared" si="0"/>
        <v>42247</v>
      </c>
      <c r="AI17" s="11">
        <f t="shared" si="0"/>
        <v>42277</v>
      </c>
      <c r="AJ17" s="11">
        <f t="shared" si="0"/>
        <v>42308</v>
      </c>
      <c r="AK17" s="11">
        <f t="shared" si="0"/>
        <v>42338</v>
      </c>
      <c r="AL17" s="14">
        <f t="shared" si="0"/>
        <v>42369</v>
      </c>
      <c r="AM17" s="10">
        <f t="shared" si="0"/>
        <v>42400</v>
      </c>
      <c r="AN17" s="11">
        <f t="shared" si="0"/>
        <v>42429</v>
      </c>
      <c r="AO17" s="11">
        <f t="shared" si="0"/>
        <v>42460</v>
      </c>
      <c r="AP17" s="11">
        <f t="shared" si="0"/>
        <v>42490</v>
      </c>
      <c r="AQ17" s="11">
        <f t="shared" si="0"/>
        <v>42521</v>
      </c>
      <c r="AR17" s="11">
        <f t="shared" si="0"/>
        <v>42551</v>
      </c>
      <c r="AS17" s="11">
        <f t="shared" si="0"/>
        <v>42582</v>
      </c>
      <c r="AT17" s="11">
        <f t="shared" si="0"/>
        <v>42613</v>
      </c>
      <c r="AU17" s="11">
        <f t="shared" si="0"/>
        <v>42643</v>
      </c>
      <c r="AV17" s="11">
        <f t="shared" si="0"/>
        <v>42674</v>
      </c>
      <c r="AW17" s="11">
        <f t="shared" si="0"/>
        <v>42704</v>
      </c>
      <c r="AX17" s="12">
        <f t="shared" si="0"/>
        <v>42735</v>
      </c>
      <c r="AY17" s="13">
        <f t="shared" si="0"/>
        <v>42766</v>
      </c>
      <c r="AZ17" s="11">
        <f t="shared" si="0"/>
        <v>42794</v>
      </c>
      <c r="BA17" s="11">
        <f t="shared" si="0"/>
        <v>42825</v>
      </c>
      <c r="BB17" s="11">
        <f t="shared" si="0"/>
        <v>42855</v>
      </c>
      <c r="BC17" s="11">
        <f t="shared" si="0"/>
        <v>42886</v>
      </c>
      <c r="BD17" s="11">
        <f t="shared" si="0"/>
        <v>42916</v>
      </c>
      <c r="BE17" s="11">
        <f t="shared" si="0"/>
        <v>42947</v>
      </c>
      <c r="BF17" s="11">
        <f t="shared" si="0"/>
        <v>42978</v>
      </c>
      <c r="BG17" s="11">
        <f t="shared" si="0"/>
        <v>43008</v>
      </c>
      <c r="BH17" s="11">
        <f t="shared" si="0"/>
        <v>43039</v>
      </c>
      <c r="BI17" s="11">
        <f t="shared" si="0"/>
        <v>43069</v>
      </c>
      <c r="BJ17" s="14">
        <f t="shared" si="0"/>
        <v>43100</v>
      </c>
      <c r="BK17" s="10">
        <f t="shared" si="0"/>
        <v>43131</v>
      </c>
      <c r="BL17" s="11">
        <f t="shared" si="0"/>
        <v>43159</v>
      </c>
      <c r="BM17" s="11">
        <f t="shared" si="0"/>
        <v>43190</v>
      </c>
      <c r="BN17" s="11">
        <f t="shared" si="0"/>
        <v>43220</v>
      </c>
      <c r="BO17" s="11">
        <f t="shared" si="0"/>
        <v>43251</v>
      </c>
      <c r="BP17" s="11">
        <f aca="true" t="shared" si="1" ref="BP17:CA17">DATE(YEAR(BO17),MONTH(BO17)+2,1)-1</f>
        <v>43281</v>
      </c>
      <c r="BQ17" s="11">
        <f t="shared" si="1"/>
        <v>43312</v>
      </c>
      <c r="BR17" s="11">
        <f t="shared" si="1"/>
        <v>43343</v>
      </c>
      <c r="BS17" s="11">
        <f t="shared" si="1"/>
        <v>43373</v>
      </c>
      <c r="BT17" s="11">
        <f t="shared" si="1"/>
        <v>43404</v>
      </c>
      <c r="BU17" s="11">
        <f t="shared" si="1"/>
        <v>43434</v>
      </c>
      <c r="BV17" s="12">
        <f t="shared" si="1"/>
        <v>43465</v>
      </c>
      <c r="BW17" s="13">
        <f t="shared" si="1"/>
        <v>43496</v>
      </c>
      <c r="BX17" s="11">
        <f t="shared" si="1"/>
        <v>43524</v>
      </c>
      <c r="BY17" s="11">
        <f t="shared" si="1"/>
        <v>43555</v>
      </c>
      <c r="BZ17" s="11">
        <f t="shared" si="1"/>
        <v>43585</v>
      </c>
      <c r="CA17" s="11">
        <f t="shared" si="1"/>
        <v>43616</v>
      </c>
      <c r="CB17" s="11">
        <f aca="true" t="shared" si="2" ref="CB17:DR17">DATE(YEAR(CA17),MONTH(CA17)+2,1)-1</f>
        <v>43646</v>
      </c>
      <c r="CC17" s="11">
        <f t="shared" si="2"/>
        <v>43677</v>
      </c>
      <c r="CD17" s="11">
        <f t="shared" si="2"/>
        <v>43708</v>
      </c>
      <c r="CE17" s="11">
        <f t="shared" si="2"/>
        <v>43738</v>
      </c>
      <c r="CF17" s="11">
        <f t="shared" si="2"/>
        <v>43769</v>
      </c>
      <c r="CG17" s="11">
        <f t="shared" si="2"/>
        <v>43799</v>
      </c>
      <c r="CH17" s="14">
        <f t="shared" si="2"/>
        <v>43830</v>
      </c>
      <c r="CI17" s="10">
        <f t="shared" si="2"/>
        <v>43861</v>
      </c>
      <c r="CJ17" s="11">
        <f t="shared" si="2"/>
        <v>43890</v>
      </c>
      <c r="CK17" s="11">
        <f t="shared" si="2"/>
        <v>43921</v>
      </c>
      <c r="CL17" s="11">
        <f t="shared" si="2"/>
        <v>43951</v>
      </c>
      <c r="CM17" s="11">
        <f t="shared" si="2"/>
        <v>43982</v>
      </c>
      <c r="CN17" s="11">
        <f t="shared" si="2"/>
        <v>44012</v>
      </c>
      <c r="CO17" s="11">
        <f t="shared" si="2"/>
        <v>44043</v>
      </c>
      <c r="CP17" s="11">
        <f t="shared" si="2"/>
        <v>44074</v>
      </c>
      <c r="CQ17" s="11">
        <f t="shared" si="2"/>
        <v>44104</v>
      </c>
      <c r="CR17" s="11">
        <f t="shared" si="2"/>
        <v>44135</v>
      </c>
      <c r="CS17" s="11">
        <f t="shared" si="2"/>
        <v>44165</v>
      </c>
      <c r="CT17" s="12">
        <f t="shared" si="2"/>
        <v>44196</v>
      </c>
      <c r="CU17" s="13">
        <f t="shared" si="2"/>
        <v>44227</v>
      </c>
      <c r="CV17" s="11">
        <f t="shared" si="2"/>
        <v>44255</v>
      </c>
      <c r="CW17" s="11">
        <f t="shared" si="2"/>
        <v>44286</v>
      </c>
      <c r="CX17" s="11">
        <f t="shared" si="2"/>
        <v>44316</v>
      </c>
      <c r="CY17" s="11">
        <f t="shared" si="2"/>
        <v>44347</v>
      </c>
      <c r="CZ17" s="11">
        <f t="shared" si="2"/>
        <v>44377</v>
      </c>
      <c r="DA17" s="11">
        <f t="shared" si="2"/>
        <v>44408</v>
      </c>
      <c r="DB17" s="11">
        <f t="shared" si="2"/>
        <v>44439</v>
      </c>
      <c r="DC17" s="11">
        <f t="shared" si="2"/>
        <v>44469</v>
      </c>
      <c r="DD17" s="11">
        <f t="shared" si="2"/>
        <v>44500</v>
      </c>
      <c r="DE17" s="11">
        <f t="shared" si="2"/>
        <v>44530</v>
      </c>
      <c r="DF17" s="14">
        <f t="shared" si="2"/>
        <v>44561</v>
      </c>
      <c r="DG17" s="10">
        <f t="shared" si="2"/>
        <v>44592</v>
      </c>
      <c r="DH17" s="11">
        <f t="shared" si="2"/>
        <v>44620</v>
      </c>
      <c r="DI17" s="11">
        <f t="shared" si="2"/>
        <v>44651</v>
      </c>
      <c r="DJ17" s="11">
        <f t="shared" si="2"/>
        <v>44681</v>
      </c>
      <c r="DK17" s="11">
        <f t="shared" si="2"/>
        <v>44712</v>
      </c>
      <c r="DL17" s="11">
        <f t="shared" si="2"/>
        <v>44742</v>
      </c>
      <c r="DM17" s="11">
        <f t="shared" si="2"/>
        <v>44773</v>
      </c>
      <c r="DN17" s="11">
        <f t="shared" si="2"/>
        <v>44804</v>
      </c>
      <c r="DO17" s="11">
        <f t="shared" si="2"/>
        <v>44834</v>
      </c>
      <c r="DP17" s="11">
        <f t="shared" si="2"/>
        <v>44865</v>
      </c>
      <c r="DQ17" s="11">
        <f t="shared" si="2"/>
        <v>44895</v>
      </c>
      <c r="DR17" s="12">
        <f t="shared" si="2"/>
        <v>44926</v>
      </c>
      <c r="DS17" s="13">
        <f aca="true" t="shared" si="3" ref="DS17:ED17">DATE(YEAR(DR17),MONTH(DR17)+2,1)-1</f>
        <v>44957</v>
      </c>
      <c r="DT17" s="11">
        <f t="shared" si="3"/>
        <v>44985</v>
      </c>
      <c r="DU17" s="11">
        <f t="shared" si="3"/>
        <v>45016</v>
      </c>
      <c r="DV17" s="11">
        <f t="shared" si="3"/>
        <v>45046</v>
      </c>
      <c r="DW17" s="11">
        <f t="shared" si="3"/>
        <v>45077</v>
      </c>
      <c r="DX17" s="11">
        <f t="shared" si="3"/>
        <v>45107</v>
      </c>
      <c r="DY17" s="11">
        <f t="shared" si="3"/>
        <v>45138</v>
      </c>
      <c r="DZ17" s="11">
        <f t="shared" si="3"/>
        <v>45169</v>
      </c>
      <c r="EA17" s="11">
        <f t="shared" si="3"/>
        <v>45199</v>
      </c>
      <c r="EB17" s="11">
        <f t="shared" si="3"/>
        <v>45230</v>
      </c>
      <c r="EC17" s="11">
        <f t="shared" si="3"/>
        <v>45260</v>
      </c>
      <c r="ED17" s="14">
        <f t="shared" si="3"/>
        <v>45291</v>
      </c>
    </row>
    <row r="18" spans="1:134" ht="12.75">
      <c r="A18" s="70" t="s">
        <v>5</v>
      </c>
      <c r="B18" s="63"/>
      <c r="C18" s="76">
        <f>IF(C$17&lt;$B5,"",IF(C$17&gt;DATE(YEAR($B5)+$B$9,MONTH($B5)+1,1)-1,"",IF(C$17=DATE(YEAR($B5),MONTH($B5)+1,1)-1,$B10*EXP($B6*$B14/DAY(C$17)/2),B18*EXP($B6))))</f>
      </c>
      <c r="D18" s="17">
        <f>IF(D$17&lt;$B5,"",IF(D$17&gt;DATE(YEAR($B5)+$B$9,MONTH($B5)+1,1)-1,"",IF(D$17=DATE(YEAR($B5),MONTH($B5)+1,1)-1,$B10*EXP($B6*$B14/DAY(D$17)/2),C18*EXP($B6))))</f>
      </c>
      <c r="E18" s="17">
        <f aca="true" t="shared" si="4" ref="E18:BP18">IF(E$17&lt;$B5,"",IF(E$17&gt;DATE(YEAR($B5)+$B$9,MONTH($B5)+1,1)-1,"",IF(E$17=DATE(YEAR($B5),MONTH($B5)+1,1)-1,$B10*EXP($B6*$B14/DAY(E$17)/2),D18*EXP($B6))))</f>
      </c>
      <c r="F18" s="17">
        <f t="shared" si="4"/>
      </c>
      <c r="G18" s="17">
        <f t="shared" si="4"/>
      </c>
      <c r="H18" s="17">
        <f t="shared" si="4"/>
        <v>19.933444321090466</v>
      </c>
      <c r="I18" s="17">
        <f t="shared" si="4"/>
        <v>19.685827098889774</v>
      </c>
      <c r="J18" s="17">
        <f t="shared" si="4"/>
        <v>19.44128582722441</v>
      </c>
      <c r="K18" s="17">
        <f t="shared" si="4"/>
        <v>19.19978229602315</v>
      </c>
      <c r="L18" s="17">
        <f t="shared" si="4"/>
        <v>18.96127876986791</v>
      </c>
      <c r="M18" s="17">
        <f t="shared" si="4"/>
        <v>18.72573798209748</v>
      </c>
      <c r="N18" s="18">
        <f t="shared" si="4"/>
        <v>18.493123128984564</v>
      </c>
      <c r="O18" s="17">
        <f t="shared" si="4"/>
        <v>18.2633978639851</v>
      </c>
      <c r="P18" s="17">
        <f t="shared" si="4"/>
        <v>18.036526292059058</v>
      </c>
      <c r="Q18" s="17">
        <f t="shared" si="4"/>
        <v>17.812472964061747</v>
      </c>
      <c r="R18" s="17">
        <f t="shared" si="4"/>
        <v>17.59120287120483</v>
      </c>
      <c r="S18" s="17">
        <f t="shared" si="4"/>
        <v>17.372681439586117</v>
      </c>
      <c r="T18" s="17">
        <f t="shared" si="4"/>
        <v>17.156874524787334</v>
      </c>
      <c r="U18" s="17">
        <f t="shared" si="4"/>
        <v>16.943748406538983</v>
      </c>
      <c r="V18" s="17">
        <f t="shared" si="4"/>
        <v>16.733269783451476</v>
      </c>
      <c r="W18" s="17">
        <f t="shared" si="4"/>
        <v>16.525405767811737</v>
      </c>
      <c r="X18" s="17">
        <f t="shared" si="4"/>
        <v>16.320123880444417</v>
      </c>
      <c r="Y18" s="17">
        <f t="shared" si="4"/>
        <v>16.117392045636965</v>
      </c>
      <c r="Z18" s="20">
        <f t="shared" si="4"/>
        <v>15.917178586127735</v>
      </c>
      <c r="AA18" s="16">
        <f t="shared" si="4"/>
        <v>15.719452218156338</v>
      </c>
      <c r="AB18" s="17">
        <f t="shared" si="4"/>
        <v>15.524182046575502</v>
      </c>
      <c r="AC18" s="17">
        <f t="shared" si="4"/>
        <v>15.331337560023638</v>
      </c>
      <c r="AD18" s="17">
        <f t="shared" si="4"/>
        <v>15.140888626157375</v>
      </c>
      <c r="AE18" s="17">
        <f t="shared" si="4"/>
        <v>14.952805486943326</v>
      </c>
      <c r="AF18" s="17">
        <f t="shared" si="4"/>
        <v>14.767058754008332</v>
      </c>
      <c r="AG18" s="17">
        <f t="shared" si="4"/>
        <v>14.583619404047466</v>
      </c>
      <c r="AH18" s="17">
        <f t="shared" si="4"/>
        <v>14.402458774289087</v>
      </c>
      <c r="AI18" s="17">
        <f t="shared" si="4"/>
        <v>14.22354855801622</v>
      </c>
      <c r="AJ18" s="17">
        <f t="shared" si="4"/>
        <v>14.046860800143579</v>
      </c>
      <c r="AK18" s="17">
        <f t="shared" si="4"/>
        <v>13.87236789284952</v>
      </c>
      <c r="AL18" s="18">
        <f t="shared" si="4"/>
        <v>13.70004257126227</v>
      </c>
      <c r="AM18" s="19">
        <f t="shared" si="4"/>
        <v>13.529857909199732</v>
      </c>
      <c r="AN18" s="17">
        <f t="shared" si="4"/>
        <v>13.361787314962218</v>
      </c>
      <c r="AO18" s="17">
        <f t="shared" si="4"/>
        <v>13.195804527177433</v>
      </c>
      <c r="AP18" s="17">
        <f t="shared" si="4"/>
        <v>13.031883610697093</v>
      </c>
      <c r="AQ18" s="17">
        <f t="shared" si="4"/>
        <v>12.869998952544497</v>
      </c>
      <c r="AR18" s="17">
        <f t="shared" si="4"/>
        <v>12.710125257912452</v>
      </c>
      <c r="AS18" s="17">
        <f t="shared" si="4"/>
        <v>12.552237546210907</v>
      </c>
      <c r="AT18" s="17">
        <f t="shared" si="4"/>
        <v>12.396311147163683</v>
      </c>
      <c r="AU18" s="17">
        <f t="shared" si="4"/>
        <v>12.242321696953693</v>
      </c>
      <c r="AV18" s="17">
        <f t="shared" si="4"/>
        <v>12.090245134416051</v>
      </c>
      <c r="AW18" s="17">
        <f t="shared" si="4"/>
        <v>11.940057697278455</v>
      </c>
      <c r="AX18" s="20">
        <f t="shared" si="4"/>
        <v>11.791735918448296</v>
      </c>
      <c r="AY18" s="16">
        <f t="shared" si="4"/>
        <v>11.645256622345867</v>
      </c>
      <c r="AZ18" s="17">
        <f t="shared" si="4"/>
        <v>11.500596921283138</v>
      </c>
      <c r="BA18" s="17">
        <f t="shared" si="4"/>
        <v>11.357734211887507</v>
      </c>
      <c r="BB18" s="17">
        <f t="shared" si="4"/>
        <v>11.216646171569973</v>
      </c>
      <c r="BC18" s="17">
        <f t="shared" si="4"/>
        <v>11.07731075503719</v>
      </c>
      <c r="BD18" s="17">
        <f t="shared" si="4"/>
        <v>10.939706190846845</v>
      </c>
      <c r="BE18" s="17">
        <f t="shared" si="4"/>
        <v>10.803810978005826</v>
      </c>
      <c r="BF18" s="17">
        <f t="shared" si="4"/>
        <v>10.669603882610645</v>
      </c>
      <c r="BG18" s="17">
        <f t="shared" si="4"/>
        <v>10.537063934529598</v>
      </c>
      <c r="BH18" s="17">
        <f t="shared" si="4"/>
        <v>10.406170424126145</v>
      </c>
      <c r="BI18" s="17">
        <f t="shared" si="4"/>
        <v>10.27690289902298</v>
      </c>
      <c r="BJ18" s="18">
        <f t="shared" si="4"/>
        <v>10.149241160906309</v>
      </c>
      <c r="BK18" s="19">
        <f t="shared" si="4"/>
        <v>10.02316526236982</v>
      </c>
      <c r="BL18" s="17">
        <f t="shared" si="4"/>
        <v>9.898655503797865</v>
      </c>
      <c r="BM18" s="17">
        <f t="shared" si="4"/>
        <v>9.77569243028735</v>
      </c>
      <c r="BN18" s="17">
        <f t="shared" si="4"/>
        <v>9.654256828607867</v>
      </c>
      <c r="BO18" s="17">
        <f t="shared" si="4"/>
        <v>9.534329724199592</v>
      </c>
      <c r="BP18" s="17">
        <f t="shared" si="4"/>
        <v>9.415892378208468</v>
      </c>
      <c r="BQ18" s="17">
        <f aca="true" t="shared" si="5" ref="BQ18:EB18">IF(BQ$17&lt;$B5,"",IF(BQ$17&gt;DATE(YEAR($B5)+$B$9,MONTH($B5)+1,1)-1,"",IF(BQ$17=DATE(YEAR($B5),MONTH($B5)+1,1)-1,$B10*EXP($B6*$B14/DAY(BQ$17)/2),BP18*EXP($B6))))</f>
        <v>9.298926284558222</v>
      </c>
      <c r="BR18" s="17">
        <f t="shared" si="5"/>
        <v>9.18341316705875</v>
      </c>
      <c r="BS18" s="17">
        <f t="shared" si="5"/>
        <v>9.069334976550431</v>
      </c>
      <c r="BT18" s="17">
        <f t="shared" si="5"/>
        <v>8.956673888083902</v>
      </c>
      <c r="BU18" s="17">
        <f t="shared" si="5"/>
        <v>8.845412298134882</v>
      </c>
      <c r="BV18" s="20">
        <f t="shared" si="5"/>
        <v>8.735532821853576</v>
      </c>
      <c r="BW18" s="16">
        <f t="shared" si="5"/>
        <v>8.627018290348264</v>
      </c>
      <c r="BX18" s="17">
        <f t="shared" si="5"/>
        <v>8.519851748002624</v>
      </c>
      <c r="BY18" s="17">
        <f t="shared" si="5"/>
        <v>8.414016449826383</v>
      </c>
      <c r="BZ18" s="17">
        <f t="shared" si="5"/>
        <v>8.309495858838876</v>
      </c>
      <c r="CA18" s="17">
        <f t="shared" si="5"/>
        <v>8.206273643485114</v>
      </c>
      <c r="CB18" s="17">
        <f t="shared" si="5"/>
        <v>8.10433367508394</v>
      </c>
      <c r="CC18" s="17">
        <f t="shared" si="5"/>
        <v>8.003660025307891</v>
      </c>
      <c r="CD18" s="17">
        <f t="shared" si="5"/>
        <v>7.904236963694371</v>
      </c>
      <c r="CE18" s="17">
        <f t="shared" si="5"/>
        <v>7.806048955187722</v>
      </c>
      <c r="CF18" s="17">
        <f t="shared" si="5"/>
        <v>7.709080657711852</v>
      </c>
      <c r="CG18" s="17">
        <f t="shared" si="5"/>
        <v>7.613316919772996</v>
      </c>
      <c r="CH18" s="18">
        <f t="shared" si="5"/>
        <v>7.5187427780922675</v>
      </c>
      <c r="CI18" s="19">
        <f t="shared" si="5"/>
        <v>7.425343455267617</v>
      </c>
      <c r="CJ18" s="17">
        <f t="shared" si="5"/>
        <v>7.333104357464831</v>
      </c>
      <c r="CK18" s="17">
        <f t="shared" si="5"/>
        <v>7.242011072137215</v>
      </c>
      <c r="CL18" s="17">
        <f t="shared" si="5"/>
        <v>7.152049365773607</v>
      </c>
      <c r="CM18" s="17">
        <f t="shared" si="5"/>
        <v>7.063205181674358</v>
      </c>
      <c r="CN18" s="17">
        <f t="shared" si="5"/>
        <v>6.975464637754949</v>
      </c>
      <c r="CO18" s="17">
        <f t="shared" si="5"/>
        <v>6.888814024376882</v>
      </c>
      <c r="CP18" s="17">
        <f t="shared" si="5"/>
        <v>6.803239802205525</v>
      </c>
      <c r="CQ18" s="17">
        <f t="shared" si="5"/>
        <v>6.718728600094561</v>
      </c>
      <c r="CR18" s="17">
        <f t="shared" si="5"/>
        <v>6.635267212996722</v>
      </c>
      <c r="CS18" s="17">
        <f t="shared" si="5"/>
        <v>6.55284259990047</v>
      </c>
      <c r="CT18" s="20">
        <f t="shared" si="5"/>
        <v>6.471441881792313</v>
      </c>
      <c r="CU18" s="16">
        <f t="shared" si="5"/>
        <v>6.391052339644438</v>
      </c>
      <c r="CV18" s="17">
        <f t="shared" si="5"/>
        <v>6.311661412427329</v>
      </c>
      <c r="CW18" s="17">
        <f t="shared" si="5"/>
        <v>6.2332566951470865</v>
      </c>
      <c r="CX18" s="17">
        <f t="shared" si="5"/>
        <v>6.15582593690712</v>
      </c>
      <c r="CY18" s="17">
        <f t="shared" si="5"/>
        <v>6.079357038993921</v>
      </c>
      <c r="CZ18" s="17">
        <f t="shared" si="5"/>
        <v>6.003838052986612</v>
      </c>
      <c r="DA18" s="17">
        <f t="shared" si="5"/>
        <v>5.929257178889986</v>
      </c>
      <c r="DB18" s="17">
        <f t="shared" si="5"/>
        <v>5.8556027632907295</v>
      </c>
      <c r="DC18" s="17">
        <f t="shared" si="5"/>
        <v>5.782863297536553</v>
      </c>
      <c r="DD18" s="17">
        <f t="shared" si="5"/>
        <v>5.711027415937943</v>
      </c>
      <c r="DE18" s="17">
        <f t="shared" si="5"/>
        <v>5.64008389399225</v>
      </c>
      <c r="DF18" s="18">
        <f t="shared" si="5"/>
        <v>5.570021646629832</v>
      </c>
      <c r="DG18" s="19">
        <f t="shared" si="5"/>
        <v>5.500829726481998</v>
      </c>
      <c r="DH18" s="17">
        <f t="shared" si="5"/>
        <v>5.432497322170451</v>
      </c>
      <c r="DI18" s="17">
        <f t="shared" si="5"/>
        <v>5.365013756617994</v>
      </c>
      <c r="DJ18" s="17">
        <f t="shared" si="5"/>
        <v>5.298368485380215</v>
      </c>
      <c r="DK18" s="17">
        <f t="shared" si="5"/>
        <v>5.232551094997891</v>
      </c>
      <c r="DL18" s="17">
        <f t="shared" si="5"/>
        <v>5.167551301369868</v>
      </c>
      <c r="DM18" s="17">
        <f t="shared" si="5"/>
        <v>5.103358948146149</v>
      </c>
      <c r="DN18" s="17">
        <f t="shared" si="5"/>
        <v>5.039964005140942</v>
      </c>
      <c r="DO18" s="17">
        <f t="shared" si="5"/>
        <v>4.977356566765425</v>
      </c>
      <c r="DP18" s="17">
        <f t="shared" si="5"/>
        <v>4.915526850479976</v>
      </c>
      <c r="DQ18" s="17">
        <f t="shared" si="5"/>
        <v>4.8544651952656315</v>
      </c>
      <c r="DR18" s="20">
        <f t="shared" si="5"/>
        <v>4.794162060114533</v>
      </c>
      <c r="DS18" s="16">
        <f t="shared" si="5"/>
        <v>4.734608022539126</v>
      </c>
      <c r="DT18" s="17">
        <f t="shared" si="5"/>
        <v>4.675793777099876</v>
      </c>
      <c r="DU18" s="17">
        <f t="shared" si="5"/>
        <v>4.617710133951273</v>
      </c>
      <c r="DV18" s="17">
        <f t="shared" si="5"/>
        <v>4.560348017405905</v>
      </c>
      <c r="DW18" s="17">
        <f t="shared" si="5"/>
        <v>4.503698464516356</v>
      </c>
      <c r="DX18" s="17">
        <f t="shared" si="5"/>
        <v>4.4477526236747345</v>
      </c>
      <c r="DY18" s="17">
        <f t="shared" si="5"/>
      </c>
      <c r="DZ18" s="17">
        <f t="shared" si="5"/>
      </c>
      <c r="EA18" s="17">
        <f t="shared" si="5"/>
      </c>
      <c r="EB18" s="17">
        <f t="shared" si="5"/>
      </c>
      <c r="EC18" s="17">
        <f>IF(EC$17&lt;$B5,"",IF(EC$17&gt;DATE(YEAR($B5)+$B$9,MONTH($B5)+1,1)-1,"",IF(EC$17=DATE(YEAR($B5),MONTH($B5)+1,1)-1,$B10*EXP($B6*$B14/DAY(EC$17)/2),EB18*EXP($B6))))</f>
      </c>
      <c r="ED18" s="18">
        <f>IF(ED$17&lt;$B5,"",IF(ED$17&gt;DATE(YEAR($B5)+$B$9,MONTH($B5)+1,1)-1,"",IF(ED$17=DATE(YEAR($B5),MONTH($B5)+1,1)-1,$B10*EXP($B6*$B14/DAY(ED$17)/2),EC18*EXP($B6))))</f>
      </c>
    </row>
    <row r="19" spans="1:134" ht="12.75">
      <c r="A19" s="70" t="s">
        <v>27</v>
      </c>
      <c r="B19" s="64"/>
      <c r="C19" s="21">
        <f>IF(C$17&lt;$B5,"",IF(C$17&gt;DATE(YEAR($B5)+$B$9,MONTH($B5)+1,1)-1,"",IF(C$17=DATE(YEAR($B5),MONTH($B5)+1,1)-1,$B11*EXP($B7*$B14/DAY(C$17)/2),B19*EXP($B7))))</f>
      </c>
      <c r="D19" s="22">
        <f aca="true" t="shared" si="6" ref="D19:BO19">IF(D$17&lt;$B5,"",IF(D$17&gt;DATE(YEAR($B5)+$B$9,MONTH($B5)+1,1)-1,"",IF(D$17=DATE(YEAR($B5),MONTH($B5)+1,1)-1,$B11*EXP($B7*$B14/DAY(D$17)/2),C19*EXP($B7))))</f>
      </c>
      <c r="E19" s="22">
        <f t="shared" si="6"/>
      </c>
      <c r="F19" s="22">
        <f t="shared" si="6"/>
      </c>
      <c r="G19" s="22">
        <f t="shared" si="6"/>
      </c>
      <c r="H19" s="22">
        <f t="shared" si="6"/>
        <v>29.976009597440513</v>
      </c>
      <c r="I19" s="22">
        <f t="shared" si="6"/>
        <v>29.886216325900445</v>
      </c>
      <c r="J19" s="22">
        <f t="shared" si="6"/>
        <v>29.796692030509043</v>
      </c>
      <c r="K19" s="22">
        <f t="shared" si="6"/>
        <v>29.707435905547044</v>
      </c>
      <c r="L19" s="22">
        <f t="shared" si="6"/>
        <v>29.618447147708718</v>
      </c>
      <c r="M19" s="22">
        <f t="shared" si="6"/>
        <v>29.529724956094647</v>
      </c>
      <c r="N19" s="23">
        <f t="shared" si="6"/>
        <v>29.441268532204507</v>
      </c>
      <c r="O19" s="24">
        <f t="shared" si="6"/>
        <v>29.353077079929886</v>
      </c>
      <c r="P19" s="22">
        <f t="shared" si="6"/>
        <v>29.265149805547118</v>
      </c>
      <c r="Q19" s="22">
        <f t="shared" si="6"/>
        <v>29.17748591771014</v>
      </c>
      <c r="R19" s="22">
        <f t="shared" si="6"/>
        <v>29.090084627443368</v>
      </c>
      <c r="S19" s="22">
        <f t="shared" si="6"/>
        <v>29.0029451481346</v>
      </c>
      <c r="T19" s="22">
        <f t="shared" si="6"/>
        <v>28.916066695527938</v>
      </c>
      <c r="U19" s="22">
        <f t="shared" si="6"/>
        <v>28.829448487716718</v>
      </c>
      <c r="V19" s="22">
        <f t="shared" si="6"/>
        <v>28.743089745136487</v>
      </c>
      <c r="W19" s="22">
        <f t="shared" si="6"/>
        <v>28.656989690557978</v>
      </c>
      <c r="X19" s="22">
        <f t="shared" si="6"/>
        <v>28.57114754908012</v>
      </c>
      <c r="Y19" s="22">
        <f t="shared" si="6"/>
        <v>28.485562548123056</v>
      </c>
      <c r="Z19" s="25">
        <f t="shared" si="6"/>
        <v>28.400233917421204</v>
      </c>
      <c r="AA19" s="21">
        <f t="shared" si="6"/>
        <v>28.315160889016312</v>
      </c>
      <c r="AB19" s="22">
        <f t="shared" si="6"/>
        <v>28.230342697250546</v>
      </c>
      <c r="AC19" s="22">
        <f t="shared" si="6"/>
        <v>28.14577857875961</v>
      </c>
      <c r="AD19" s="22">
        <f t="shared" si="6"/>
        <v>28.061467772465868</v>
      </c>
      <c r="AE19" s="22">
        <f t="shared" si="6"/>
        <v>27.97740951957149</v>
      </c>
      <c r="AF19" s="22">
        <f t="shared" si="6"/>
        <v>27.89360306355164</v>
      </c>
      <c r="AG19" s="22">
        <f t="shared" si="6"/>
        <v>27.810047650147645</v>
      </c>
      <c r="AH19" s="22">
        <f t="shared" si="6"/>
        <v>27.726742527360216</v>
      </c>
      <c r="AI19" s="22">
        <f t="shared" si="6"/>
        <v>27.64368694544269</v>
      </c>
      <c r="AJ19" s="22">
        <f t="shared" si="6"/>
        <v>27.560880156894267</v>
      </c>
      <c r="AK19" s="22">
        <f t="shared" si="6"/>
        <v>27.478321416453294</v>
      </c>
      <c r="AL19" s="23">
        <f t="shared" si="6"/>
        <v>27.396009981090547</v>
      </c>
      <c r="AM19" s="24">
        <f t="shared" si="6"/>
        <v>27.313945110002553</v>
      </c>
      <c r="AN19" s="22">
        <f t="shared" si="6"/>
        <v>27.232126064604916</v>
      </c>
      <c r="AO19" s="22">
        <f t="shared" si="6"/>
        <v>27.15055210852568</v>
      </c>
      <c r="AP19" s="22">
        <f t="shared" si="6"/>
        <v>27.069222507598685</v>
      </c>
      <c r="AQ19" s="22">
        <f t="shared" si="6"/>
        <v>26.988136529856977</v>
      </c>
      <c r="AR19" s="22">
        <f t="shared" si="6"/>
        <v>26.907293445526207</v>
      </c>
      <c r="AS19" s="22">
        <f t="shared" si="6"/>
        <v>26.82669252701807</v>
      </c>
      <c r="AT19" s="22">
        <f t="shared" si="6"/>
        <v>26.74633304892376</v>
      </c>
      <c r="AU19" s="22">
        <f t="shared" si="6"/>
        <v>26.666214288007424</v>
      </c>
      <c r="AV19" s="22">
        <f t="shared" si="6"/>
        <v>26.58633552319968</v>
      </c>
      <c r="AW19" s="22">
        <f t="shared" si="6"/>
        <v>26.5066960355911</v>
      </c>
      <c r="AX19" s="25">
        <f t="shared" si="6"/>
        <v>26.427295108425763</v>
      </c>
      <c r="AY19" s="21">
        <f t="shared" si="6"/>
        <v>26.348132027094785</v>
      </c>
      <c r="AZ19" s="22">
        <f t="shared" si="6"/>
        <v>26.2692060791299</v>
      </c>
      <c r="BA19" s="22">
        <f t="shared" si="6"/>
        <v>26.190516554197046</v>
      </c>
      <c r="BB19" s="22">
        <f t="shared" si="6"/>
        <v>26.112062744089965</v>
      </c>
      <c r="BC19" s="22">
        <f t="shared" si="6"/>
        <v>26.033843942723838</v>
      </c>
      <c r="BD19" s="22">
        <f t="shared" si="6"/>
        <v>25.955859446128922</v>
      </c>
      <c r="BE19" s="22">
        <f t="shared" si="6"/>
        <v>25.878108552444225</v>
      </c>
      <c r="BF19" s="22">
        <f t="shared" si="6"/>
        <v>25.800590561911175</v>
      </c>
      <c r="BG19" s="22">
        <f t="shared" si="6"/>
        <v>25.723304776867337</v>
      </c>
      <c r="BH19" s="22">
        <f t="shared" si="6"/>
        <v>25.646250501740123</v>
      </c>
      <c r="BI19" s="22">
        <f t="shared" si="6"/>
        <v>25.569427043040537</v>
      </c>
      <c r="BJ19" s="23">
        <f t="shared" si="6"/>
        <v>25.492833709356933</v>
      </c>
      <c r="BK19" s="24">
        <f t="shared" si="6"/>
        <v>25.41646981134879</v>
      </c>
      <c r="BL19" s="22">
        <f t="shared" si="6"/>
        <v>25.34033466174051</v>
      </c>
      <c r="BM19" s="22">
        <f t="shared" si="6"/>
        <v>25.26442757531523</v>
      </c>
      <c r="BN19" s="22">
        <f t="shared" si="6"/>
        <v>25.188747868908667</v>
      </c>
      <c r="BO19" s="22">
        <f t="shared" si="6"/>
        <v>25.11329486140295</v>
      </c>
      <c r="BP19" s="22">
        <f aca="true" t="shared" si="7" ref="BP19:EA19">IF(BP$17&lt;$B5,"",IF(BP$17&gt;DATE(YEAR($B5)+$B$9,MONTH($B5)+1,1)-1,"",IF(BP$17=DATE(YEAR($B5),MONTH($B5)+1,1)-1,$B11*EXP($B7*$B14/DAY(BP$17)/2),BO19*EXP($B7))))</f>
        <v>25.038067873720497</v>
      </c>
      <c r="BQ19" s="22">
        <f t="shared" si="7"/>
        <v>24.963066228817915</v>
      </c>
      <c r="BR19" s="22">
        <f t="shared" si="7"/>
        <v>24.888289251679893</v>
      </c>
      <c r="BS19" s="22">
        <f t="shared" si="7"/>
        <v>24.813736269313132</v>
      </c>
      <c r="BT19" s="22">
        <f t="shared" si="7"/>
        <v>24.73940661074029</v>
      </c>
      <c r="BU19" s="22">
        <f t="shared" si="7"/>
        <v>24.665299606993933</v>
      </c>
      <c r="BV19" s="25">
        <f t="shared" si="7"/>
        <v>24.59141459111053</v>
      </c>
      <c r="BW19" s="21">
        <f t="shared" si="7"/>
        <v>24.51775089812444</v>
      </c>
      <c r="BX19" s="22">
        <f t="shared" si="7"/>
        <v>24.444307865061926</v>
      </c>
      <c r="BY19" s="22">
        <f t="shared" si="7"/>
        <v>24.3710848309352</v>
      </c>
      <c r="BZ19" s="22">
        <f t="shared" si="7"/>
        <v>24.298081136736457</v>
      </c>
      <c r="CA19" s="22">
        <f t="shared" si="7"/>
        <v>24.225296125431957</v>
      </c>
      <c r="CB19" s="22">
        <f t="shared" si="7"/>
        <v>24.152729141956105</v>
      </c>
      <c r="CC19" s="22">
        <f t="shared" si="7"/>
        <v>24.080379533205562</v>
      </c>
      <c r="CD19" s="22">
        <f t="shared" si="7"/>
        <v>24.00824664803336</v>
      </c>
      <c r="CE19" s="22">
        <f t="shared" si="7"/>
        <v>23.936329837243047</v>
      </c>
      <c r="CF19" s="22">
        <f t="shared" si="7"/>
        <v>23.86462845358284</v>
      </c>
      <c r="CG19" s="22">
        <f t="shared" si="7"/>
        <v>23.793141851739797</v>
      </c>
      <c r="CH19" s="23">
        <f t="shared" si="7"/>
        <v>23.721869388334028</v>
      </c>
      <c r="CI19" s="24">
        <f t="shared" si="7"/>
        <v>23.650810421912876</v>
      </c>
      <c r="CJ19" s="22">
        <f t="shared" si="7"/>
        <v>23.57996431294516</v>
      </c>
      <c r="CK19" s="22">
        <f t="shared" si="7"/>
        <v>23.50933042381543</v>
      </c>
      <c r="CL19" s="22">
        <f t="shared" si="7"/>
        <v>23.4389081188182</v>
      </c>
      <c r="CM19" s="22">
        <f t="shared" si="7"/>
        <v>23.368696764152254</v>
      </c>
      <c r="CN19" s="22">
        <f t="shared" si="7"/>
        <v>23.298695727914925</v>
      </c>
      <c r="CO19" s="22">
        <f t="shared" si="7"/>
        <v>23.228904380096413</v>
      </c>
      <c r="CP19" s="22">
        <f t="shared" si="7"/>
        <v>23.159322092574115</v>
      </c>
      <c r="CQ19" s="22">
        <f t="shared" si="7"/>
        <v>23.089948239106977</v>
      </c>
      <c r="CR19" s="22">
        <f t="shared" si="7"/>
        <v>23.020782195329847</v>
      </c>
      <c r="CS19" s="22">
        <f t="shared" si="7"/>
        <v>22.951823338747865</v>
      </c>
      <c r="CT19" s="25">
        <f t="shared" si="7"/>
        <v>22.883071048730855</v>
      </c>
      <c r="CU19" s="21">
        <f t="shared" si="7"/>
        <v>22.814524706507747</v>
      </c>
      <c r="CV19" s="22">
        <f t="shared" si="7"/>
        <v>22.746183695160994</v>
      </c>
      <c r="CW19" s="22">
        <f t="shared" si="7"/>
        <v>22.678047399621036</v>
      </c>
      <c r="CX19" s="22">
        <f t="shared" si="7"/>
        <v>22.61011520666075</v>
      </c>
      <c r="CY19" s="22">
        <f t="shared" si="7"/>
        <v>22.542386504889944</v>
      </c>
      <c r="CZ19" s="22">
        <f t="shared" si="7"/>
        <v>22.474860684749842</v>
      </c>
      <c r="DA19" s="22">
        <f t="shared" si="7"/>
        <v>22.40753713850761</v>
      </c>
      <c r="DB19" s="22">
        <f t="shared" si="7"/>
        <v>22.340415260250875</v>
      </c>
      <c r="DC19" s="22">
        <f t="shared" si="7"/>
        <v>22.273494445882278</v>
      </c>
      <c r="DD19" s="22">
        <f t="shared" si="7"/>
        <v>22.206774093114042</v>
      </c>
      <c r="DE19" s="22">
        <f t="shared" si="7"/>
        <v>22.14025360146254</v>
      </c>
      <c r="DF19" s="23">
        <f t="shared" si="7"/>
        <v>22.073932372242897</v>
      </c>
      <c r="DG19" s="24">
        <f t="shared" si="7"/>
        <v>22.007809808563604</v>
      </c>
      <c r="DH19" s="22">
        <f t="shared" si="7"/>
        <v>21.94188531532114</v>
      </c>
      <c r="DI19" s="22">
        <f t="shared" si="7"/>
        <v>21.87615829919462</v>
      </c>
      <c r="DJ19" s="22">
        <f t="shared" si="7"/>
        <v>21.81062816864046</v>
      </c>
      <c r="DK19" s="22">
        <f t="shared" si="7"/>
        <v>21.74529433388704</v>
      </c>
      <c r="DL19" s="22">
        <f t="shared" si="7"/>
        <v>21.680156206929404</v>
      </c>
      <c r="DM19" s="22">
        <f t="shared" si="7"/>
        <v>21.61521320152397</v>
      </c>
      <c r="DN19" s="22">
        <f t="shared" si="7"/>
        <v>21.550464733183254</v>
      </c>
      <c r="DO19" s="22">
        <f t="shared" si="7"/>
        <v>21.485910219170602</v>
      </c>
      <c r="DP19" s="22">
        <f t="shared" si="7"/>
        <v>21.42154907849495</v>
      </c>
      <c r="DQ19" s="22">
        <f t="shared" si="7"/>
        <v>21.357380731905604</v>
      </c>
      <c r="DR19" s="25">
        <f t="shared" si="7"/>
        <v>21.293404601887005</v>
      </c>
      <c r="DS19" s="21">
        <f t="shared" si="7"/>
        <v>21.229620112653553</v>
      </c>
      <c r="DT19" s="22">
        <f t="shared" si="7"/>
        <v>21.166026690144417</v>
      </c>
      <c r="DU19" s="22">
        <f t="shared" si="7"/>
        <v>21.10262376201836</v>
      </c>
      <c r="DV19" s="22">
        <f t="shared" si="7"/>
        <v>21.039410757648607</v>
      </c>
      <c r="DW19" s="22">
        <f t="shared" si="7"/>
        <v>20.976387108117688</v>
      </c>
      <c r="DX19" s="22">
        <f t="shared" si="7"/>
        <v>20.913552246212333</v>
      </c>
      <c r="DY19" s="22">
        <f t="shared" si="7"/>
      </c>
      <c r="DZ19" s="22">
        <f t="shared" si="7"/>
      </c>
      <c r="EA19" s="22">
        <f t="shared" si="7"/>
      </c>
      <c r="EB19" s="22">
        <f>IF(EB$17&lt;$B5,"",IF(EB$17&gt;DATE(YEAR($B5)+$B$9,MONTH($B5)+1,1)-1,"",IF(EB$17=DATE(YEAR($B5),MONTH($B5)+1,1)-1,$B11*EXP($B7*$B14/DAY(EB$17)/2),EA19*EXP($B7))))</f>
      </c>
      <c r="EC19" s="22">
        <f>IF(EC$17&lt;$B5,"",IF(EC$17&gt;DATE(YEAR($B5)+$B$9,MONTH($B5)+1,1)-1,"",IF(EC$17=DATE(YEAR($B5),MONTH($B5)+1,1)-1,$B11*EXP($B7*$B14/DAY(EC$17)/2),EB19*EXP($B7))))</f>
      </c>
      <c r="ED19" s="23">
        <f>IF(ED$17&lt;$B5,"",IF(ED$17&gt;DATE(YEAR($B5)+$B$9,MONTH($B5)+1,1)-1,"",IF(ED$17=DATE(YEAR($B5),MONTH($B5)+1,1)-1,$B11*EXP($B7*$B14/DAY(ED$17)/2),EC19*EXP($B7))))</f>
      </c>
    </row>
    <row r="20" spans="1:134" ht="12.75">
      <c r="A20" s="70" t="s">
        <v>0</v>
      </c>
      <c r="B20" s="74"/>
      <c r="C20" s="26">
        <f>IF($B5="","",IF(C$17&lt;DATE(YEAR($B5),MONTH($B5)+1,1)-1,"",IF(C$17=DATE(YEAR($B5),MONTH($B5)+1,1)-1,ROUND(DAY(C$17-$B5+1)*$B8,20),IF(C$17=DATE(YEAR($B5)+$B$9,MONTH($B5)+1,1)-1,ROUND(DAY($B5)*$B8,20),IF(C$17&gt;DATE(YEAR($B5)+$B$9,MONTH($B5)+1,1)-1,"",ROUND(DAY(C$17)*$B8,20))))))</f>
      </c>
      <c r="D20" s="27">
        <f aca="true" t="shared" si="8" ref="D20:N20">IF($B5="","",IF(D$17&lt;DATE(YEAR($B5),MONTH($B5)+1,1)-1,"",IF(D$17=DATE(YEAR($B5),MONTH($B5)+1,1)-1,ROUND(DAY(D$17-$B5+1)*$B8,20),IF(D$17=DATE(YEAR($B5)+$B$9,MONTH($B5)+1,1)-1,ROUND(DAY($B5)*$B8,20),IF(D$17&gt;DATE(YEAR($B5)+$B$9,MONTH($B5)+1,1)-1,"",ROUND(DAY(D$17)*$B8,20))))))</f>
      </c>
      <c r="E20" s="27">
        <f t="shared" si="8"/>
      </c>
      <c r="F20" s="27">
        <f t="shared" si="8"/>
      </c>
      <c r="G20" s="27">
        <f t="shared" si="8"/>
      </c>
      <c r="H20" s="27">
        <f t="shared" si="8"/>
        <v>15.36</v>
      </c>
      <c r="I20" s="27">
        <f t="shared" si="8"/>
        <v>29.76</v>
      </c>
      <c r="J20" s="27">
        <f t="shared" si="8"/>
        <v>29.76</v>
      </c>
      <c r="K20" s="27">
        <f t="shared" si="8"/>
        <v>28.8</v>
      </c>
      <c r="L20" s="27">
        <f t="shared" si="8"/>
        <v>29.76</v>
      </c>
      <c r="M20" s="27">
        <f t="shared" si="8"/>
        <v>28.8</v>
      </c>
      <c r="N20" s="28">
        <f t="shared" si="8"/>
        <v>29.76</v>
      </c>
      <c r="O20" s="29">
        <f>IF($B5="","",IF(O$17&lt;DATE(YEAR($B5),MONTH($B5)+1,1)-1,"",IF(O$17=DATE(YEAR($B5),MONTH($B5)+1,1)-1,ROUND(DAY(O$17-$B5+1)*$B8,20),IF(O$17=DATE(YEAR($B5)+$B$9,MONTH($B5)+1,1)-1,ROUND(DAY($B5)*$B8,20),IF(O$17&gt;DATE(YEAR($B5)+$B$9,MONTH($B5)+1,1)-1,"",ROUND(DAY(O$17)*$B8,20))))))</f>
        <v>29.76</v>
      </c>
      <c r="P20" s="27">
        <f aca="true" t="shared" si="9" ref="P20:CA20">IF($B5="","",IF(P$17&lt;DATE(YEAR($B5),MONTH($B5)+1,1)-1,"",IF(P$17=DATE(YEAR($B5),MONTH($B5)+1,1)-1,ROUND(DAY(P$17-$B5+1)*$B8,20),IF(P$17=DATE(YEAR($B5)+$B$9,MONTH($B5)+1,1)-1,ROUND(DAY($B5)*$B8,20),IF(P$17&gt;DATE(YEAR($B5)+$B$9,MONTH($B5)+1,1)-1,"",ROUND(DAY(P$17)*$B8,20))))))</f>
        <v>26.88</v>
      </c>
      <c r="Q20" s="27">
        <f t="shared" si="9"/>
        <v>29.76</v>
      </c>
      <c r="R20" s="27">
        <f t="shared" si="9"/>
        <v>28.8</v>
      </c>
      <c r="S20" s="27">
        <f t="shared" si="9"/>
        <v>29.76</v>
      </c>
      <c r="T20" s="27">
        <f t="shared" si="9"/>
        <v>28.8</v>
      </c>
      <c r="U20" s="27">
        <f t="shared" si="9"/>
        <v>29.76</v>
      </c>
      <c r="V20" s="27">
        <f t="shared" si="9"/>
        <v>29.76</v>
      </c>
      <c r="W20" s="27">
        <f t="shared" si="9"/>
        <v>28.8</v>
      </c>
      <c r="X20" s="27">
        <f t="shared" si="9"/>
        <v>29.76</v>
      </c>
      <c r="Y20" s="27">
        <f t="shared" si="9"/>
        <v>28.8</v>
      </c>
      <c r="Z20" s="30">
        <f t="shared" si="9"/>
        <v>29.76</v>
      </c>
      <c r="AA20" s="26">
        <f t="shared" si="9"/>
        <v>29.76</v>
      </c>
      <c r="AB20" s="27">
        <f t="shared" si="9"/>
        <v>26.88</v>
      </c>
      <c r="AC20" s="27">
        <f t="shared" si="9"/>
        <v>29.76</v>
      </c>
      <c r="AD20" s="27">
        <f t="shared" si="9"/>
        <v>28.8</v>
      </c>
      <c r="AE20" s="27">
        <f t="shared" si="9"/>
        <v>29.76</v>
      </c>
      <c r="AF20" s="27">
        <f t="shared" si="9"/>
        <v>28.8</v>
      </c>
      <c r="AG20" s="27">
        <f t="shared" si="9"/>
        <v>29.76</v>
      </c>
      <c r="AH20" s="27">
        <f t="shared" si="9"/>
        <v>29.76</v>
      </c>
      <c r="AI20" s="27">
        <f t="shared" si="9"/>
        <v>28.8</v>
      </c>
      <c r="AJ20" s="27">
        <f t="shared" si="9"/>
        <v>29.76</v>
      </c>
      <c r="AK20" s="27">
        <f t="shared" si="9"/>
        <v>28.8</v>
      </c>
      <c r="AL20" s="28">
        <f t="shared" si="9"/>
        <v>29.76</v>
      </c>
      <c r="AM20" s="29">
        <f t="shared" si="9"/>
        <v>29.76</v>
      </c>
      <c r="AN20" s="27">
        <f t="shared" si="9"/>
        <v>27.84</v>
      </c>
      <c r="AO20" s="27">
        <f t="shared" si="9"/>
        <v>29.76</v>
      </c>
      <c r="AP20" s="27">
        <f t="shared" si="9"/>
        <v>28.8</v>
      </c>
      <c r="AQ20" s="27">
        <f t="shared" si="9"/>
        <v>29.76</v>
      </c>
      <c r="AR20" s="27">
        <f t="shared" si="9"/>
        <v>28.8</v>
      </c>
      <c r="AS20" s="27">
        <f t="shared" si="9"/>
        <v>29.76</v>
      </c>
      <c r="AT20" s="27">
        <f t="shared" si="9"/>
        <v>29.76</v>
      </c>
      <c r="AU20" s="27">
        <f t="shared" si="9"/>
        <v>28.8</v>
      </c>
      <c r="AV20" s="27">
        <f t="shared" si="9"/>
        <v>29.76</v>
      </c>
      <c r="AW20" s="27">
        <f t="shared" si="9"/>
        <v>28.8</v>
      </c>
      <c r="AX20" s="30">
        <f t="shared" si="9"/>
        <v>29.76</v>
      </c>
      <c r="AY20" s="26">
        <f t="shared" si="9"/>
        <v>29.76</v>
      </c>
      <c r="AZ20" s="27">
        <f t="shared" si="9"/>
        <v>26.88</v>
      </c>
      <c r="BA20" s="27">
        <f t="shared" si="9"/>
        <v>29.76</v>
      </c>
      <c r="BB20" s="27">
        <f t="shared" si="9"/>
        <v>28.8</v>
      </c>
      <c r="BC20" s="27">
        <f t="shared" si="9"/>
        <v>29.76</v>
      </c>
      <c r="BD20" s="27">
        <f t="shared" si="9"/>
        <v>28.8</v>
      </c>
      <c r="BE20" s="27">
        <f t="shared" si="9"/>
        <v>29.76</v>
      </c>
      <c r="BF20" s="27">
        <f t="shared" si="9"/>
        <v>29.76</v>
      </c>
      <c r="BG20" s="27">
        <f t="shared" si="9"/>
        <v>28.8</v>
      </c>
      <c r="BH20" s="27">
        <f t="shared" si="9"/>
        <v>29.76</v>
      </c>
      <c r="BI20" s="27">
        <f t="shared" si="9"/>
        <v>28.8</v>
      </c>
      <c r="BJ20" s="28">
        <f t="shared" si="9"/>
        <v>29.76</v>
      </c>
      <c r="BK20" s="29">
        <f t="shared" si="9"/>
        <v>29.76</v>
      </c>
      <c r="BL20" s="27">
        <f t="shared" si="9"/>
        <v>26.88</v>
      </c>
      <c r="BM20" s="27">
        <f t="shared" si="9"/>
        <v>29.76</v>
      </c>
      <c r="BN20" s="27">
        <f t="shared" si="9"/>
        <v>28.8</v>
      </c>
      <c r="BO20" s="27">
        <f t="shared" si="9"/>
        <v>29.76</v>
      </c>
      <c r="BP20" s="27">
        <f t="shared" si="9"/>
        <v>28.8</v>
      </c>
      <c r="BQ20" s="27">
        <f t="shared" si="9"/>
        <v>29.76</v>
      </c>
      <c r="BR20" s="27">
        <f t="shared" si="9"/>
        <v>29.76</v>
      </c>
      <c r="BS20" s="27">
        <f t="shared" si="9"/>
        <v>28.8</v>
      </c>
      <c r="BT20" s="27">
        <f t="shared" si="9"/>
        <v>29.76</v>
      </c>
      <c r="BU20" s="27">
        <f t="shared" si="9"/>
        <v>28.8</v>
      </c>
      <c r="BV20" s="30">
        <f t="shared" si="9"/>
        <v>29.76</v>
      </c>
      <c r="BW20" s="26">
        <f t="shared" si="9"/>
        <v>29.76</v>
      </c>
      <c r="BX20" s="27">
        <f t="shared" si="9"/>
        <v>26.88</v>
      </c>
      <c r="BY20" s="27">
        <f t="shared" si="9"/>
        <v>29.76</v>
      </c>
      <c r="BZ20" s="27">
        <f t="shared" si="9"/>
        <v>28.8</v>
      </c>
      <c r="CA20" s="27">
        <f t="shared" si="9"/>
        <v>29.76</v>
      </c>
      <c r="CB20" s="27">
        <f aca="true" t="shared" si="10" ref="CB20:ED20">IF($B5="","",IF(CB$17&lt;DATE(YEAR($B5),MONTH($B5)+1,1)-1,"",IF(CB$17=DATE(YEAR($B5),MONTH($B5)+1,1)-1,ROUND(DAY(CB$17-$B5+1)*$B8,20),IF(CB$17=DATE(YEAR($B5)+$B$9,MONTH($B5)+1,1)-1,ROUND(DAY($B5)*$B8,20),IF(CB$17&gt;DATE(YEAR($B5)+$B$9,MONTH($B5)+1,1)-1,"",ROUND(DAY(CB$17)*$B8,20))))))</f>
        <v>28.8</v>
      </c>
      <c r="CC20" s="27">
        <f t="shared" si="10"/>
        <v>29.76</v>
      </c>
      <c r="CD20" s="27">
        <f t="shared" si="10"/>
        <v>29.76</v>
      </c>
      <c r="CE20" s="27">
        <f t="shared" si="10"/>
        <v>28.8</v>
      </c>
      <c r="CF20" s="27">
        <f t="shared" si="10"/>
        <v>29.76</v>
      </c>
      <c r="CG20" s="27">
        <f t="shared" si="10"/>
        <v>28.8</v>
      </c>
      <c r="CH20" s="28">
        <f t="shared" si="10"/>
        <v>29.76</v>
      </c>
      <c r="CI20" s="29">
        <f t="shared" si="10"/>
        <v>29.76</v>
      </c>
      <c r="CJ20" s="27">
        <f t="shared" si="10"/>
        <v>27.84</v>
      </c>
      <c r="CK20" s="27">
        <f t="shared" si="10"/>
        <v>29.76</v>
      </c>
      <c r="CL20" s="27">
        <f t="shared" si="10"/>
        <v>28.8</v>
      </c>
      <c r="CM20" s="27">
        <f t="shared" si="10"/>
        <v>29.76</v>
      </c>
      <c r="CN20" s="27">
        <f t="shared" si="10"/>
        <v>28.8</v>
      </c>
      <c r="CO20" s="27">
        <f t="shared" si="10"/>
        <v>29.76</v>
      </c>
      <c r="CP20" s="27">
        <f t="shared" si="10"/>
        <v>29.76</v>
      </c>
      <c r="CQ20" s="27">
        <f t="shared" si="10"/>
        <v>28.8</v>
      </c>
      <c r="CR20" s="27">
        <f t="shared" si="10"/>
        <v>29.76</v>
      </c>
      <c r="CS20" s="27">
        <f t="shared" si="10"/>
        <v>28.8</v>
      </c>
      <c r="CT20" s="30">
        <f t="shared" si="10"/>
        <v>29.76</v>
      </c>
      <c r="CU20" s="26">
        <f t="shared" si="10"/>
        <v>29.76</v>
      </c>
      <c r="CV20" s="27">
        <f t="shared" si="10"/>
        <v>26.88</v>
      </c>
      <c r="CW20" s="27">
        <f t="shared" si="10"/>
        <v>29.76</v>
      </c>
      <c r="CX20" s="27">
        <f t="shared" si="10"/>
        <v>28.8</v>
      </c>
      <c r="CY20" s="27">
        <f t="shared" si="10"/>
        <v>29.76</v>
      </c>
      <c r="CZ20" s="27">
        <f t="shared" si="10"/>
        <v>28.8</v>
      </c>
      <c r="DA20" s="27">
        <f t="shared" si="10"/>
        <v>29.76</v>
      </c>
      <c r="DB20" s="27">
        <f t="shared" si="10"/>
        <v>29.76</v>
      </c>
      <c r="DC20" s="27">
        <f t="shared" si="10"/>
        <v>28.8</v>
      </c>
      <c r="DD20" s="27">
        <f t="shared" si="10"/>
        <v>29.76</v>
      </c>
      <c r="DE20" s="27">
        <f t="shared" si="10"/>
        <v>28.8</v>
      </c>
      <c r="DF20" s="28">
        <f t="shared" si="10"/>
        <v>29.76</v>
      </c>
      <c r="DG20" s="29">
        <f t="shared" si="10"/>
        <v>29.76</v>
      </c>
      <c r="DH20" s="27">
        <f t="shared" si="10"/>
        <v>26.88</v>
      </c>
      <c r="DI20" s="27">
        <f t="shared" si="10"/>
        <v>29.76</v>
      </c>
      <c r="DJ20" s="27">
        <f t="shared" si="10"/>
        <v>28.8</v>
      </c>
      <c r="DK20" s="27">
        <f t="shared" si="10"/>
        <v>29.76</v>
      </c>
      <c r="DL20" s="27">
        <f t="shared" si="10"/>
        <v>28.8</v>
      </c>
      <c r="DM20" s="27">
        <f t="shared" si="10"/>
        <v>29.76</v>
      </c>
      <c r="DN20" s="27">
        <f t="shared" si="10"/>
        <v>29.76</v>
      </c>
      <c r="DO20" s="27">
        <f t="shared" si="10"/>
        <v>28.8</v>
      </c>
      <c r="DP20" s="27">
        <f t="shared" si="10"/>
        <v>29.76</v>
      </c>
      <c r="DQ20" s="27">
        <f t="shared" si="10"/>
        <v>28.8</v>
      </c>
      <c r="DR20" s="30">
        <f t="shared" si="10"/>
        <v>29.76</v>
      </c>
      <c r="DS20" s="26">
        <f t="shared" si="10"/>
        <v>29.76</v>
      </c>
      <c r="DT20" s="27">
        <f t="shared" si="10"/>
        <v>26.88</v>
      </c>
      <c r="DU20" s="27">
        <f t="shared" si="10"/>
        <v>29.76</v>
      </c>
      <c r="DV20" s="27">
        <f t="shared" si="10"/>
        <v>28.8</v>
      </c>
      <c r="DW20" s="27">
        <f t="shared" si="10"/>
        <v>29.76</v>
      </c>
      <c r="DX20" s="27">
        <f t="shared" si="10"/>
        <v>14.4</v>
      </c>
      <c r="DY20" s="27">
        <f t="shared" si="10"/>
      </c>
      <c r="DZ20" s="27">
        <f t="shared" si="10"/>
      </c>
      <c r="EA20" s="27">
        <f t="shared" si="10"/>
      </c>
      <c r="EB20" s="27">
        <f t="shared" si="10"/>
      </c>
      <c r="EC20" s="27">
        <f t="shared" si="10"/>
      </c>
      <c r="ED20" s="28">
        <f t="shared" si="10"/>
      </c>
    </row>
    <row r="21" spans="1:134" ht="12.75">
      <c r="A21" s="70"/>
      <c r="B21" s="50"/>
      <c r="C21" s="31"/>
      <c r="D21" s="32"/>
      <c r="E21" s="32"/>
      <c r="F21" s="32"/>
      <c r="G21" s="32"/>
      <c r="H21" s="32"/>
      <c r="I21" s="32"/>
      <c r="J21" s="32"/>
      <c r="K21" s="32"/>
      <c r="L21" s="32"/>
      <c r="M21" s="32"/>
      <c r="N21" s="33"/>
      <c r="O21" s="34"/>
      <c r="P21" s="32"/>
      <c r="Q21" s="32"/>
      <c r="R21" s="32"/>
      <c r="S21" s="32"/>
      <c r="T21" s="32"/>
      <c r="U21" s="32"/>
      <c r="V21" s="32"/>
      <c r="W21" s="32"/>
      <c r="X21" s="32"/>
      <c r="Y21" s="32"/>
      <c r="Z21" s="35"/>
      <c r="AA21" s="31"/>
      <c r="AB21" s="32"/>
      <c r="AC21" s="32"/>
      <c r="AD21" s="32"/>
      <c r="AE21" s="32"/>
      <c r="AF21" s="32"/>
      <c r="AG21" s="32"/>
      <c r="AH21" s="32"/>
      <c r="AI21" s="32"/>
      <c r="AJ21" s="32"/>
      <c r="AK21" s="32"/>
      <c r="AL21" s="33"/>
      <c r="AM21" s="34"/>
      <c r="AN21" s="32"/>
      <c r="AO21" s="32"/>
      <c r="AP21" s="32"/>
      <c r="AQ21" s="32"/>
      <c r="AR21" s="32"/>
      <c r="AS21" s="32"/>
      <c r="AT21" s="32"/>
      <c r="AU21" s="32"/>
      <c r="AV21" s="32"/>
      <c r="AW21" s="32"/>
      <c r="AX21" s="35"/>
      <c r="AY21" s="31"/>
      <c r="AZ21" s="32"/>
      <c r="BA21" s="32"/>
      <c r="BB21" s="32"/>
      <c r="BC21" s="32"/>
      <c r="BD21" s="32"/>
      <c r="BE21" s="32"/>
      <c r="BF21" s="32"/>
      <c r="BG21" s="32"/>
      <c r="BH21" s="32"/>
      <c r="BI21" s="32"/>
      <c r="BJ21" s="33"/>
      <c r="BK21" s="34"/>
      <c r="BL21" s="32"/>
      <c r="BM21" s="32"/>
      <c r="BN21" s="32"/>
      <c r="BO21" s="32"/>
      <c r="BP21" s="32"/>
      <c r="BQ21" s="32"/>
      <c r="BR21" s="32"/>
      <c r="BS21" s="32"/>
      <c r="BT21" s="32"/>
      <c r="BU21" s="32"/>
      <c r="BV21" s="35"/>
      <c r="BW21" s="31"/>
      <c r="BX21" s="32"/>
      <c r="BY21" s="32"/>
      <c r="BZ21" s="32"/>
      <c r="CA21" s="32"/>
      <c r="CB21" s="32"/>
      <c r="CC21" s="32"/>
      <c r="CD21" s="32"/>
      <c r="CE21" s="32"/>
      <c r="CF21" s="32"/>
      <c r="CG21" s="32"/>
      <c r="CH21" s="33"/>
      <c r="CI21" s="34"/>
      <c r="CJ21" s="32"/>
      <c r="CK21" s="32"/>
      <c r="CL21" s="32"/>
      <c r="CM21" s="32"/>
      <c r="CN21" s="32"/>
      <c r="CO21" s="32"/>
      <c r="CP21" s="32"/>
      <c r="CQ21" s="32"/>
      <c r="CR21" s="32"/>
      <c r="CS21" s="32"/>
      <c r="CT21" s="35"/>
      <c r="CU21" s="31"/>
      <c r="CV21" s="32"/>
      <c r="CW21" s="32"/>
      <c r="CX21" s="32"/>
      <c r="CY21" s="32"/>
      <c r="CZ21" s="32"/>
      <c r="DA21" s="32"/>
      <c r="DB21" s="32"/>
      <c r="DC21" s="32"/>
      <c r="DD21" s="32"/>
      <c r="DE21" s="32"/>
      <c r="DF21" s="33"/>
      <c r="DG21" s="34"/>
      <c r="DH21" s="32"/>
      <c r="DI21" s="32"/>
      <c r="DJ21" s="32"/>
      <c r="DK21" s="32"/>
      <c r="DL21" s="32"/>
      <c r="DM21" s="32"/>
      <c r="DN21" s="32"/>
      <c r="DO21" s="32"/>
      <c r="DP21" s="32"/>
      <c r="DQ21" s="32"/>
      <c r="DR21" s="35"/>
      <c r="DS21" s="31"/>
      <c r="DT21" s="32"/>
      <c r="DU21" s="32"/>
      <c r="DV21" s="32"/>
      <c r="DW21" s="32"/>
      <c r="DX21" s="32"/>
      <c r="DY21" s="32"/>
      <c r="DZ21" s="32"/>
      <c r="EA21" s="32"/>
      <c r="EB21" s="32"/>
      <c r="EC21" s="32"/>
      <c r="ED21" s="33"/>
    </row>
    <row r="22" spans="1:134" ht="12.75">
      <c r="A22" s="70" t="s">
        <v>25</v>
      </c>
      <c r="B22" s="52">
        <f>SUM(C22:ED22)</f>
        <v>36225</v>
      </c>
      <c r="C22" s="36">
        <f aca="true" t="shared" si="11" ref="C22:O22">IF(C20="","",ROUND(C18*C20,0))</f>
      </c>
      <c r="D22" s="37">
        <f t="shared" si="11"/>
      </c>
      <c r="E22" s="37">
        <f t="shared" si="11"/>
      </c>
      <c r="F22" s="37">
        <f t="shared" si="11"/>
      </c>
      <c r="G22" s="37">
        <f t="shared" si="11"/>
      </c>
      <c r="H22" s="37">
        <f t="shared" si="11"/>
        <v>306</v>
      </c>
      <c r="I22" s="37">
        <f t="shared" si="11"/>
        <v>586</v>
      </c>
      <c r="J22" s="37">
        <f t="shared" si="11"/>
        <v>579</v>
      </c>
      <c r="K22" s="37">
        <f t="shared" si="11"/>
        <v>553</v>
      </c>
      <c r="L22" s="37">
        <f t="shared" si="11"/>
        <v>564</v>
      </c>
      <c r="M22" s="37">
        <f t="shared" si="11"/>
        <v>539</v>
      </c>
      <c r="N22" s="38">
        <f t="shared" si="11"/>
        <v>550</v>
      </c>
      <c r="O22" s="39">
        <f t="shared" si="11"/>
        <v>544</v>
      </c>
      <c r="P22" s="37">
        <f aca="true" t="shared" si="12" ref="P22:CA22">IF(P20="","",ROUND(P18*P20,0))</f>
        <v>485</v>
      </c>
      <c r="Q22" s="37">
        <f t="shared" si="12"/>
        <v>530</v>
      </c>
      <c r="R22" s="37">
        <f t="shared" si="12"/>
        <v>507</v>
      </c>
      <c r="S22" s="37">
        <f t="shared" si="12"/>
        <v>517</v>
      </c>
      <c r="T22" s="37">
        <f t="shared" si="12"/>
        <v>494</v>
      </c>
      <c r="U22" s="37">
        <f t="shared" si="12"/>
        <v>504</v>
      </c>
      <c r="V22" s="37">
        <f t="shared" si="12"/>
        <v>498</v>
      </c>
      <c r="W22" s="37">
        <f t="shared" si="12"/>
        <v>476</v>
      </c>
      <c r="X22" s="37">
        <f t="shared" si="12"/>
        <v>486</v>
      </c>
      <c r="Y22" s="37">
        <f t="shared" si="12"/>
        <v>464</v>
      </c>
      <c r="Z22" s="40">
        <f t="shared" si="12"/>
        <v>474</v>
      </c>
      <c r="AA22" s="36">
        <f t="shared" si="12"/>
        <v>468</v>
      </c>
      <c r="AB22" s="37">
        <f t="shared" si="12"/>
        <v>417</v>
      </c>
      <c r="AC22" s="37">
        <f t="shared" si="12"/>
        <v>456</v>
      </c>
      <c r="AD22" s="37">
        <f t="shared" si="12"/>
        <v>436</v>
      </c>
      <c r="AE22" s="37">
        <f t="shared" si="12"/>
        <v>445</v>
      </c>
      <c r="AF22" s="37">
        <f t="shared" si="12"/>
        <v>425</v>
      </c>
      <c r="AG22" s="37">
        <f t="shared" si="12"/>
        <v>434</v>
      </c>
      <c r="AH22" s="37">
        <f t="shared" si="12"/>
        <v>429</v>
      </c>
      <c r="AI22" s="37">
        <f t="shared" si="12"/>
        <v>410</v>
      </c>
      <c r="AJ22" s="37">
        <f t="shared" si="12"/>
        <v>418</v>
      </c>
      <c r="AK22" s="37">
        <f t="shared" si="12"/>
        <v>400</v>
      </c>
      <c r="AL22" s="38">
        <f t="shared" si="12"/>
        <v>408</v>
      </c>
      <c r="AM22" s="39">
        <f t="shared" si="12"/>
        <v>403</v>
      </c>
      <c r="AN22" s="37">
        <f t="shared" si="12"/>
        <v>372</v>
      </c>
      <c r="AO22" s="37">
        <f t="shared" si="12"/>
        <v>393</v>
      </c>
      <c r="AP22" s="37">
        <f t="shared" si="12"/>
        <v>375</v>
      </c>
      <c r="AQ22" s="37">
        <f t="shared" si="12"/>
        <v>383</v>
      </c>
      <c r="AR22" s="37">
        <f t="shared" si="12"/>
        <v>366</v>
      </c>
      <c r="AS22" s="37">
        <f t="shared" si="12"/>
        <v>374</v>
      </c>
      <c r="AT22" s="37">
        <f t="shared" si="12"/>
        <v>369</v>
      </c>
      <c r="AU22" s="37">
        <f t="shared" si="12"/>
        <v>353</v>
      </c>
      <c r="AV22" s="37">
        <f t="shared" si="12"/>
        <v>360</v>
      </c>
      <c r="AW22" s="37">
        <f t="shared" si="12"/>
        <v>344</v>
      </c>
      <c r="AX22" s="40">
        <f t="shared" si="12"/>
        <v>351</v>
      </c>
      <c r="AY22" s="36">
        <f t="shared" si="12"/>
        <v>347</v>
      </c>
      <c r="AZ22" s="37">
        <f t="shared" si="12"/>
        <v>309</v>
      </c>
      <c r="BA22" s="37">
        <f t="shared" si="12"/>
        <v>338</v>
      </c>
      <c r="BB22" s="37">
        <f t="shared" si="12"/>
        <v>323</v>
      </c>
      <c r="BC22" s="37">
        <f t="shared" si="12"/>
        <v>330</v>
      </c>
      <c r="BD22" s="37">
        <f t="shared" si="12"/>
        <v>315</v>
      </c>
      <c r="BE22" s="37">
        <f t="shared" si="12"/>
        <v>322</v>
      </c>
      <c r="BF22" s="37">
        <f t="shared" si="12"/>
        <v>318</v>
      </c>
      <c r="BG22" s="37">
        <f t="shared" si="12"/>
        <v>303</v>
      </c>
      <c r="BH22" s="37">
        <f t="shared" si="12"/>
        <v>310</v>
      </c>
      <c r="BI22" s="37">
        <f t="shared" si="12"/>
        <v>296</v>
      </c>
      <c r="BJ22" s="38">
        <f t="shared" si="12"/>
        <v>302</v>
      </c>
      <c r="BK22" s="39">
        <f t="shared" si="12"/>
        <v>298</v>
      </c>
      <c r="BL22" s="37">
        <f t="shared" si="12"/>
        <v>266</v>
      </c>
      <c r="BM22" s="37">
        <f t="shared" si="12"/>
        <v>291</v>
      </c>
      <c r="BN22" s="37">
        <f t="shared" si="12"/>
        <v>278</v>
      </c>
      <c r="BO22" s="37">
        <f t="shared" si="12"/>
        <v>284</v>
      </c>
      <c r="BP22" s="37">
        <f t="shared" si="12"/>
        <v>271</v>
      </c>
      <c r="BQ22" s="37">
        <f t="shared" si="12"/>
        <v>277</v>
      </c>
      <c r="BR22" s="37">
        <f t="shared" si="12"/>
        <v>273</v>
      </c>
      <c r="BS22" s="37">
        <f t="shared" si="12"/>
        <v>261</v>
      </c>
      <c r="BT22" s="37">
        <f t="shared" si="12"/>
        <v>267</v>
      </c>
      <c r="BU22" s="37">
        <f t="shared" si="12"/>
        <v>255</v>
      </c>
      <c r="BV22" s="40">
        <f t="shared" si="12"/>
        <v>260</v>
      </c>
      <c r="BW22" s="36">
        <f t="shared" si="12"/>
        <v>257</v>
      </c>
      <c r="BX22" s="37">
        <f t="shared" si="12"/>
        <v>229</v>
      </c>
      <c r="BY22" s="37">
        <f t="shared" si="12"/>
        <v>250</v>
      </c>
      <c r="BZ22" s="37">
        <f t="shared" si="12"/>
        <v>239</v>
      </c>
      <c r="CA22" s="37">
        <f t="shared" si="12"/>
        <v>244</v>
      </c>
      <c r="CB22" s="37">
        <f aca="true" t="shared" si="13" ref="CB22:ED22">IF(CB20="","",ROUND(CB18*CB20,0))</f>
        <v>233</v>
      </c>
      <c r="CC22" s="37">
        <f t="shared" si="13"/>
        <v>238</v>
      </c>
      <c r="CD22" s="37">
        <f t="shared" si="13"/>
        <v>235</v>
      </c>
      <c r="CE22" s="37">
        <f t="shared" si="13"/>
        <v>225</v>
      </c>
      <c r="CF22" s="37">
        <f t="shared" si="13"/>
        <v>229</v>
      </c>
      <c r="CG22" s="37">
        <f t="shared" si="13"/>
        <v>219</v>
      </c>
      <c r="CH22" s="38">
        <f t="shared" si="13"/>
        <v>224</v>
      </c>
      <c r="CI22" s="39">
        <f t="shared" si="13"/>
        <v>221</v>
      </c>
      <c r="CJ22" s="37">
        <f t="shared" si="13"/>
        <v>204</v>
      </c>
      <c r="CK22" s="37">
        <f t="shared" si="13"/>
        <v>216</v>
      </c>
      <c r="CL22" s="37">
        <f t="shared" si="13"/>
        <v>206</v>
      </c>
      <c r="CM22" s="37">
        <f t="shared" si="13"/>
        <v>210</v>
      </c>
      <c r="CN22" s="37">
        <f t="shared" si="13"/>
        <v>201</v>
      </c>
      <c r="CO22" s="37">
        <f t="shared" si="13"/>
        <v>205</v>
      </c>
      <c r="CP22" s="37">
        <f t="shared" si="13"/>
        <v>202</v>
      </c>
      <c r="CQ22" s="37">
        <f t="shared" si="13"/>
        <v>193</v>
      </c>
      <c r="CR22" s="37">
        <f t="shared" si="13"/>
        <v>197</v>
      </c>
      <c r="CS22" s="37">
        <f t="shared" si="13"/>
        <v>189</v>
      </c>
      <c r="CT22" s="40">
        <f t="shared" si="13"/>
        <v>193</v>
      </c>
      <c r="CU22" s="36">
        <f t="shared" si="13"/>
        <v>190</v>
      </c>
      <c r="CV22" s="37">
        <f t="shared" si="13"/>
        <v>170</v>
      </c>
      <c r="CW22" s="37">
        <f t="shared" si="13"/>
        <v>186</v>
      </c>
      <c r="CX22" s="37">
        <f t="shared" si="13"/>
        <v>177</v>
      </c>
      <c r="CY22" s="37">
        <f t="shared" si="13"/>
        <v>181</v>
      </c>
      <c r="CZ22" s="37">
        <f t="shared" si="13"/>
        <v>173</v>
      </c>
      <c r="DA22" s="37">
        <f t="shared" si="13"/>
        <v>176</v>
      </c>
      <c r="DB22" s="37">
        <f t="shared" si="13"/>
        <v>174</v>
      </c>
      <c r="DC22" s="37">
        <f t="shared" si="13"/>
        <v>167</v>
      </c>
      <c r="DD22" s="37">
        <f t="shared" si="13"/>
        <v>170</v>
      </c>
      <c r="DE22" s="37">
        <f t="shared" si="13"/>
        <v>162</v>
      </c>
      <c r="DF22" s="38">
        <f t="shared" si="13"/>
        <v>166</v>
      </c>
      <c r="DG22" s="39">
        <f t="shared" si="13"/>
        <v>164</v>
      </c>
      <c r="DH22" s="37">
        <f t="shared" si="13"/>
        <v>146</v>
      </c>
      <c r="DI22" s="37">
        <f t="shared" si="13"/>
        <v>160</v>
      </c>
      <c r="DJ22" s="37">
        <f t="shared" si="13"/>
        <v>153</v>
      </c>
      <c r="DK22" s="37">
        <f t="shared" si="13"/>
        <v>156</v>
      </c>
      <c r="DL22" s="37">
        <f t="shared" si="13"/>
        <v>149</v>
      </c>
      <c r="DM22" s="37">
        <f t="shared" si="13"/>
        <v>152</v>
      </c>
      <c r="DN22" s="37">
        <f t="shared" si="13"/>
        <v>150</v>
      </c>
      <c r="DO22" s="37">
        <f t="shared" si="13"/>
        <v>143</v>
      </c>
      <c r="DP22" s="37">
        <f t="shared" si="13"/>
        <v>146</v>
      </c>
      <c r="DQ22" s="37">
        <f t="shared" si="13"/>
        <v>140</v>
      </c>
      <c r="DR22" s="40">
        <f t="shared" si="13"/>
        <v>143</v>
      </c>
      <c r="DS22" s="36">
        <f t="shared" si="13"/>
        <v>141</v>
      </c>
      <c r="DT22" s="37">
        <f t="shared" si="13"/>
        <v>126</v>
      </c>
      <c r="DU22" s="37">
        <f t="shared" si="13"/>
        <v>137</v>
      </c>
      <c r="DV22" s="37">
        <f t="shared" si="13"/>
        <v>131</v>
      </c>
      <c r="DW22" s="37">
        <f t="shared" si="13"/>
        <v>134</v>
      </c>
      <c r="DX22" s="37">
        <f t="shared" si="13"/>
        <v>64</v>
      </c>
      <c r="DY22" s="37">
        <f t="shared" si="13"/>
      </c>
      <c r="DZ22" s="37">
        <f t="shared" si="13"/>
      </c>
      <c r="EA22" s="37">
        <f t="shared" si="13"/>
      </c>
      <c r="EB22" s="37">
        <f t="shared" si="13"/>
      </c>
      <c r="EC22" s="37">
        <f t="shared" si="13"/>
      </c>
      <c r="ED22" s="38">
        <f t="shared" si="13"/>
      </c>
    </row>
    <row r="23" spans="1:134" ht="12.75" customHeight="1" thickBot="1">
      <c r="A23" s="70" t="s">
        <v>26</v>
      </c>
      <c r="B23" s="51">
        <f>SUM(C23:ED23)</f>
        <v>88284</v>
      </c>
      <c r="C23" s="41">
        <f>IF(C20="","",ROUND(C19*C20,0))</f>
      </c>
      <c r="D23" s="42">
        <f>IF(D20="","",ROUND(D19*D20,0))</f>
      </c>
      <c r="E23" s="42">
        <f>IF(E20="","",ROUND(E19*E20,0))</f>
      </c>
      <c r="F23" s="42">
        <f>IF(F20="","",ROUND(F19*F20,0))</f>
      </c>
      <c r="G23" s="42">
        <f>IF(G20="","",ROUND(G19*G20,0))</f>
      </c>
      <c r="H23" s="42">
        <f aca="true" t="shared" si="14" ref="H23:BS23">IF(H20="","",ROUND(H19*H20,0))</f>
        <v>460</v>
      </c>
      <c r="I23" s="42">
        <f t="shared" si="14"/>
        <v>889</v>
      </c>
      <c r="J23" s="42">
        <f t="shared" si="14"/>
        <v>887</v>
      </c>
      <c r="K23" s="42">
        <f t="shared" si="14"/>
        <v>856</v>
      </c>
      <c r="L23" s="42">
        <f t="shared" si="14"/>
        <v>881</v>
      </c>
      <c r="M23" s="42">
        <f t="shared" si="14"/>
        <v>850</v>
      </c>
      <c r="N23" s="43">
        <f t="shared" si="14"/>
        <v>876</v>
      </c>
      <c r="O23" s="44">
        <f t="shared" si="14"/>
        <v>874</v>
      </c>
      <c r="P23" s="42">
        <f t="shared" si="14"/>
        <v>787</v>
      </c>
      <c r="Q23" s="42">
        <f t="shared" si="14"/>
        <v>868</v>
      </c>
      <c r="R23" s="42">
        <f t="shared" si="14"/>
        <v>838</v>
      </c>
      <c r="S23" s="42">
        <f t="shared" si="14"/>
        <v>863</v>
      </c>
      <c r="T23" s="42">
        <f t="shared" si="14"/>
        <v>833</v>
      </c>
      <c r="U23" s="42">
        <f t="shared" si="14"/>
        <v>858</v>
      </c>
      <c r="V23" s="42">
        <f t="shared" si="14"/>
        <v>855</v>
      </c>
      <c r="W23" s="42">
        <f t="shared" si="14"/>
        <v>825</v>
      </c>
      <c r="X23" s="42">
        <f t="shared" si="14"/>
        <v>850</v>
      </c>
      <c r="Y23" s="42">
        <f t="shared" si="14"/>
        <v>820</v>
      </c>
      <c r="Z23" s="45">
        <f t="shared" si="14"/>
        <v>845</v>
      </c>
      <c r="AA23" s="41">
        <f t="shared" si="14"/>
        <v>843</v>
      </c>
      <c r="AB23" s="42">
        <f t="shared" si="14"/>
        <v>759</v>
      </c>
      <c r="AC23" s="42">
        <f t="shared" si="14"/>
        <v>838</v>
      </c>
      <c r="AD23" s="42">
        <f t="shared" si="14"/>
        <v>808</v>
      </c>
      <c r="AE23" s="42">
        <f t="shared" si="14"/>
        <v>833</v>
      </c>
      <c r="AF23" s="42">
        <f t="shared" si="14"/>
        <v>803</v>
      </c>
      <c r="AG23" s="42">
        <f t="shared" si="14"/>
        <v>828</v>
      </c>
      <c r="AH23" s="42">
        <f t="shared" si="14"/>
        <v>825</v>
      </c>
      <c r="AI23" s="42">
        <f t="shared" si="14"/>
        <v>796</v>
      </c>
      <c r="AJ23" s="42">
        <f t="shared" si="14"/>
        <v>820</v>
      </c>
      <c r="AK23" s="42">
        <f t="shared" si="14"/>
        <v>791</v>
      </c>
      <c r="AL23" s="43">
        <f t="shared" si="14"/>
        <v>815</v>
      </c>
      <c r="AM23" s="44">
        <f t="shared" si="14"/>
        <v>813</v>
      </c>
      <c r="AN23" s="42">
        <f t="shared" si="14"/>
        <v>758</v>
      </c>
      <c r="AO23" s="42">
        <f t="shared" si="14"/>
        <v>808</v>
      </c>
      <c r="AP23" s="42">
        <f t="shared" si="14"/>
        <v>780</v>
      </c>
      <c r="AQ23" s="42">
        <f t="shared" si="14"/>
        <v>803</v>
      </c>
      <c r="AR23" s="42">
        <f t="shared" si="14"/>
        <v>775</v>
      </c>
      <c r="AS23" s="42">
        <f t="shared" si="14"/>
        <v>798</v>
      </c>
      <c r="AT23" s="42">
        <f t="shared" si="14"/>
        <v>796</v>
      </c>
      <c r="AU23" s="42">
        <f t="shared" si="14"/>
        <v>768</v>
      </c>
      <c r="AV23" s="42">
        <f t="shared" si="14"/>
        <v>791</v>
      </c>
      <c r="AW23" s="42">
        <f t="shared" si="14"/>
        <v>763</v>
      </c>
      <c r="AX23" s="45">
        <f t="shared" si="14"/>
        <v>786</v>
      </c>
      <c r="AY23" s="41">
        <f t="shared" si="14"/>
        <v>784</v>
      </c>
      <c r="AZ23" s="42">
        <f t="shared" si="14"/>
        <v>706</v>
      </c>
      <c r="BA23" s="42">
        <f t="shared" si="14"/>
        <v>779</v>
      </c>
      <c r="BB23" s="42">
        <f t="shared" si="14"/>
        <v>752</v>
      </c>
      <c r="BC23" s="42">
        <f t="shared" si="14"/>
        <v>775</v>
      </c>
      <c r="BD23" s="42">
        <f t="shared" si="14"/>
        <v>748</v>
      </c>
      <c r="BE23" s="42">
        <f t="shared" si="14"/>
        <v>770</v>
      </c>
      <c r="BF23" s="42">
        <f t="shared" si="14"/>
        <v>768</v>
      </c>
      <c r="BG23" s="42">
        <f t="shared" si="14"/>
        <v>741</v>
      </c>
      <c r="BH23" s="42">
        <f t="shared" si="14"/>
        <v>763</v>
      </c>
      <c r="BI23" s="42">
        <f t="shared" si="14"/>
        <v>736</v>
      </c>
      <c r="BJ23" s="43">
        <f t="shared" si="14"/>
        <v>759</v>
      </c>
      <c r="BK23" s="44">
        <f t="shared" si="14"/>
        <v>756</v>
      </c>
      <c r="BL23" s="42">
        <f t="shared" si="14"/>
        <v>681</v>
      </c>
      <c r="BM23" s="42">
        <f t="shared" si="14"/>
        <v>752</v>
      </c>
      <c r="BN23" s="42">
        <f t="shared" si="14"/>
        <v>725</v>
      </c>
      <c r="BO23" s="42">
        <f t="shared" si="14"/>
        <v>747</v>
      </c>
      <c r="BP23" s="42">
        <f t="shared" si="14"/>
        <v>721</v>
      </c>
      <c r="BQ23" s="42">
        <f t="shared" si="14"/>
        <v>743</v>
      </c>
      <c r="BR23" s="42">
        <f t="shared" si="14"/>
        <v>741</v>
      </c>
      <c r="BS23" s="42">
        <f t="shared" si="14"/>
        <v>715</v>
      </c>
      <c r="BT23" s="42">
        <f aca="true" t="shared" si="15" ref="BT23:ED23">IF(BT20="","",ROUND(BT19*BT20,0))</f>
        <v>736</v>
      </c>
      <c r="BU23" s="42">
        <f t="shared" si="15"/>
        <v>710</v>
      </c>
      <c r="BV23" s="45">
        <f t="shared" si="15"/>
        <v>732</v>
      </c>
      <c r="BW23" s="41">
        <f t="shared" si="15"/>
        <v>730</v>
      </c>
      <c r="BX23" s="42">
        <f t="shared" si="15"/>
        <v>657</v>
      </c>
      <c r="BY23" s="42">
        <f t="shared" si="15"/>
        <v>725</v>
      </c>
      <c r="BZ23" s="42">
        <f t="shared" si="15"/>
        <v>700</v>
      </c>
      <c r="CA23" s="42">
        <f t="shared" si="15"/>
        <v>721</v>
      </c>
      <c r="CB23" s="42">
        <f t="shared" si="15"/>
        <v>696</v>
      </c>
      <c r="CC23" s="42">
        <f t="shared" si="15"/>
        <v>717</v>
      </c>
      <c r="CD23" s="42">
        <f t="shared" si="15"/>
        <v>714</v>
      </c>
      <c r="CE23" s="42">
        <f t="shared" si="15"/>
        <v>689</v>
      </c>
      <c r="CF23" s="42">
        <f t="shared" si="15"/>
        <v>710</v>
      </c>
      <c r="CG23" s="42">
        <f t="shared" si="15"/>
        <v>685</v>
      </c>
      <c r="CH23" s="43">
        <f t="shared" si="15"/>
        <v>706</v>
      </c>
      <c r="CI23" s="44">
        <f t="shared" si="15"/>
        <v>704</v>
      </c>
      <c r="CJ23" s="42">
        <f t="shared" si="15"/>
        <v>656</v>
      </c>
      <c r="CK23" s="42">
        <f t="shared" si="15"/>
        <v>700</v>
      </c>
      <c r="CL23" s="42">
        <f t="shared" si="15"/>
        <v>675</v>
      </c>
      <c r="CM23" s="42">
        <f t="shared" si="15"/>
        <v>695</v>
      </c>
      <c r="CN23" s="42">
        <f t="shared" si="15"/>
        <v>671</v>
      </c>
      <c r="CO23" s="42">
        <f t="shared" si="15"/>
        <v>691</v>
      </c>
      <c r="CP23" s="42">
        <f t="shared" si="15"/>
        <v>689</v>
      </c>
      <c r="CQ23" s="42">
        <f t="shared" si="15"/>
        <v>665</v>
      </c>
      <c r="CR23" s="42">
        <f t="shared" si="15"/>
        <v>685</v>
      </c>
      <c r="CS23" s="42">
        <f t="shared" si="15"/>
        <v>661</v>
      </c>
      <c r="CT23" s="45">
        <f t="shared" si="15"/>
        <v>681</v>
      </c>
      <c r="CU23" s="41">
        <f t="shared" si="15"/>
        <v>679</v>
      </c>
      <c r="CV23" s="42">
        <f t="shared" si="15"/>
        <v>611</v>
      </c>
      <c r="CW23" s="42">
        <f t="shared" si="15"/>
        <v>675</v>
      </c>
      <c r="CX23" s="42">
        <f t="shared" si="15"/>
        <v>651</v>
      </c>
      <c r="CY23" s="42">
        <f t="shared" si="15"/>
        <v>671</v>
      </c>
      <c r="CZ23" s="42">
        <f t="shared" si="15"/>
        <v>647</v>
      </c>
      <c r="DA23" s="42">
        <f t="shared" si="15"/>
        <v>667</v>
      </c>
      <c r="DB23" s="42">
        <f t="shared" si="15"/>
        <v>665</v>
      </c>
      <c r="DC23" s="42">
        <f t="shared" si="15"/>
        <v>641</v>
      </c>
      <c r="DD23" s="42">
        <f t="shared" si="15"/>
        <v>661</v>
      </c>
      <c r="DE23" s="42">
        <f t="shared" si="15"/>
        <v>638</v>
      </c>
      <c r="DF23" s="43">
        <f t="shared" si="15"/>
        <v>657</v>
      </c>
      <c r="DG23" s="44">
        <f t="shared" si="15"/>
        <v>655</v>
      </c>
      <c r="DH23" s="42">
        <f t="shared" si="15"/>
        <v>590</v>
      </c>
      <c r="DI23" s="42">
        <f t="shared" si="15"/>
        <v>651</v>
      </c>
      <c r="DJ23" s="42">
        <f t="shared" si="15"/>
        <v>628</v>
      </c>
      <c r="DK23" s="42">
        <f t="shared" si="15"/>
        <v>647</v>
      </c>
      <c r="DL23" s="42">
        <f t="shared" si="15"/>
        <v>624</v>
      </c>
      <c r="DM23" s="42">
        <f t="shared" si="15"/>
        <v>643</v>
      </c>
      <c r="DN23" s="42">
        <f t="shared" si="15"/>
        <v>641</v>
      </c>
      <c r="DO23" s="42">
        <f t="shared" si="15"/>
        <v>619</v>
      </c>
      <c r="DP23" s="42">
        <f t="shared" si="15"/>
        <v>638</v>
      </c>
      <c r="DQ23" s="42">
        <f t="shared" si="15"/>
        <v>615</v>
      </c>
      <c r="DR23" s="45">
        <f t="shared" si="15"/>
        <v>634</v>
      </c>
      <c r="DS23" s="41">
        <f t="shared" si="15"/>
        <v>632</v>
      </c>
      <c r="DT23" s="42">
        <f t="shared" si="15"/>
        <v>569</v>
      </c>
      <c r="DU23" s="42">
        <f t="shared" si="15"/>
        <v>628</v>
      </c>
      <c r="DV23" s="42">
        <f t="shared" si="15"/>
        <v>606</v>
      </c>
      <c r="DW23" s="42">
        <f t="shared" si="15"/>
        <v>624</v>
      </c>
      <c r="DX23" s="42">
        <f t="shared" si="15"/>
        <v>301</v>
      </c>
      <c r="DY23" s="42">
        <f t="shared" si="15"/>
      </c>
      <c r="DZ23" s="42">
        <f t="shared" si="15"/>
      </c>
      <c r="EA23" s="42">
        <f t="shared" si="15"/>
      </c>
      <c r="EB23" s="42">
        <f t="shared" si="15"/>
      </c>
      <c r="EC23" s="42">
        <f t="shared" si="15"/>
      </c>
      <c r="ED23" s="43">
        <f t="shared" si="15"/>
      </c>
    </row>
    <row r="26" ht="13.5" thickBot="1"/>
    <row r="27" spans="1:14" ht="15.75" thickBot="1">
      <c r="A27" s="4" t="s">
        <v>12</v>
      </c>
      <c r="B27" s="49" t="s">
        <v>16</v>
      </c>
      <c r="C27" s="77">
        <f>B12</f>
        <v>41305</v>
      </c>
      <c r="D27" s="77">
        <f>C27+366</f>
        <v>41671</v>
      </c>
      <c r="E27" s="77">
        <f aca="true" t="shared" si="16" ref="E27:M27">D27+366</f>
        <v>42037</v>
      </c>
      <c r="F27" s="77">
        <f t="shared" si="16"/>
        <v>42403</v>
      </c>
      <c r="G27" s="77">
        <f t="shared" si="16"/>
        <v>42769</v>
      </c>
      <c r="H27" s="77">
        <f t="shared" si="16"/>
        <v>43135</v>
      </c>
      <c r="I27" s="77">
        <f t="shared" si="16"/>
        <v>43501</v>
      </c>
      <c r="J27" s="77">
        <f t="shared" si="16"/>
        <v>43867</v>
      </c>
      <c r="K27" s="77">
        <f t="shared" si="16"/>
        <v>44233</v>
      </c>
      <c r="L27" s="77">
        <f t="shared" si="16"/>
        <v>44599</v>
      </c>
      <c r="M27" s="77">
        <f t="shared" si="16"/>
        <v>44965</v>
      </c>
      <c r="N27" s="46"/>
    </row>
    <row r="28" spans="1:13" ht="15" customHeight="1">
      <c r="A28" s="70" t="s">
        <v>6</v>
      </c>
      <c r="B28" s="68">
        <f>SUM(C28:M28)</f>
        <v>36.224999999999994</v>
      </c>
      <c r="C28" s="66">
        <f>SUM(C22:N22)/1000</f>
        <v>3.677</v>
      </c>
      <c r="D28" s="66">
        <f>SUM(O22:Z22)/1000</f>
        <v>5.979</v>
      </c>
      <c r="E28" s="66">
        <f>SUM(AA22:AL22)/1000</f>
        <v>5.146</v>
      </c>
      <c r="F28" s="66">
        <f>SUM(AM22:AX22)/1000</f>
        <v>4.443</v>
      </c>
      <c r="G28" s="66">
        <f>SUM(AY22:BJ22)/1000</f>
        <v>3.813</v>
      </c>
      <c r="H28" s="66">
        <f>SUM(BK22:BV22)/1000</f>
        <v>3.281</v>
      </c>
      <c r="I28" s="66">
        <f>SUM(BW22:CH22)/1000</f>
        <v>2.822</v>
      </c>
      <c r="J28" s="66">
        <f>SUM(CI22:CT22)/1000</f>
        <v>2.437</v>
      </c>
      <c r="K28" s="66">
        <f>SUM(CU22:DF22)/1000</f>
        <v>2.092</v>
      </c>
      <c r="L28" s="66">
        <f>SUM(DG22:DR22)/1000</f>
        <v>1.802</v>
      </c>
      <c r="M28" s="66">
        <f>SUM(DS22:ED22)/1000</f>
        <v>0.733</v>
      </c>
    </row>
    <row r="29" spans="1:13" ht="15" customHeight="1" thickBot="1">
      <c r="A29" s="70" t="s">
        <v>7</v>
      </c>
      <c r="B29" s="69">
        <f>SUM(C29:M29)</f>
        <v>88.28399999999999</v>
      </c>
      <c r="C29" s="67">
        <f>SUM(C23:N23)/1000</f>
        <v>5.699</v>
      </c>
      <c r="D29" s="67">
        <f>SUM(O23:Z23)/1000</f>
        <v>10.116</v>
      </c>
      <c r="E29" s="67">
        <f>SUM(AA23:AL23)/1000</f>
        <v>9.759</v>
      </c>
      <c r="F29" s="67">
        <f>SUM(AM23:AX23)/1000</f>
        <v>9.439</v>
      </c>
      <c r="G29" s="67">
        <f>SUM(AY23:BJ23)/1000</f>
        <v>9.081</v>
      </c>
      <c r="H29" s="67">
        <f>SUM(BK23:BV23)/1000</f>
        <v>8.759</v>
      </c>
      <c r="I29" s="67">
        <f>SUM(BW23:CH23)/1000</f>
        <v>8.45</v>
      </c>
      <c r="J29" s="67">
        <f>SUM(CI23:CT23)/1000</f>
        <v>8.173</v>
      </c>
      <c r="K29" s="67">
        <f>SUM(CU23:DF23)/1000</f>
        <v>7.863</v>
      </c>
      <c r="L29" s="67">
        <f>SUM(DG23:DR23)/1000</f>
        <v>7.585</v>
      </c>
      <c r="M29" s="67">
        <f>SUM(DS23:ED23)/1000</f>
        <v>3.36</v>
      </c>
    </row>
    <row r="33" s="61" customFormat="1" ht="15">
      <c r="A33" s="73" t="s">
        <v>18</v>
      </c>
    </row>
    <row r="34" spans="1:54" s="61" customFormat="1" ht="12.75">
      <c r="A34" s="71" t="s">
        <v>22</v>
      </c>
      <c r="B34" s="72"/>
      <c r="C34" s="72"/>
      <c r="D34" s="72"/>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row>
    <row r="35" spans="1:54" s="61" customFormat="1" ht="12.75">
      <c r="A35" s="71" t="s">
        <v>21</v>
      </c>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row>
    <row r="36" spans="1:54" s="61" customFormat="1" ht="12.75">
      <c r="A36" s="71" t="s">
        <v>28</v>
      </c>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row>
    <row r="37" spans="1:54" s="61" customFormat="1" ht="12.75">
      <c r="A37" s="71" t="s">
        <v>29</v>
      </c>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row>
    <row r="38" spans="1:54" s="61" customFormat="1" ht="12.75">
      <c r="A38" s="71" t="s">
        <v>30</v>
      </c>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row>
    <row r="39" s="61" customFormat="1" ht="12.75">
      <c r="A39" s="62"/>
    </row>
    <row r="40" s="61" customFormat="1" ht="12.75">
      <c r="A40" s="62"/>
    </row>
    <row r="41" s="61" customFormat="1" ht="12.75">
      <c r="A41" s="62"/>
    </row>
    <row r="42" s="61" customFormat="1" ht="12.75">
      <c r="A42" s="62"/>
    </row>
    <row r="43" s="61" customFormat="1" ht="12.75">
      <c r="A43" s="62"/>
    </row>
    <row r="44" s="61" customFormat="1" ht="12.75">
      <c r="A44" s="62"/>
    </row>
    <row r="45" s="61" customFormat="1" ht="12.75">
      <c r="A45" s="62"/>
    </row>
    <row r="46" s="61" customFormat="1" ht="12.75">
      <c r="A46" s="62"/>
    </row>
    <row r="47" s="61" customFormat="1" ht="12.75">
      <c r="A47" s="62"/>
    </row>
    <row r="48" s="61" customFormat="1" ht="12.75">
      <c r="A48" s="62"/>
    </row>
    <row r="49" s="61" customFormat="1" ht="12.75">
      <c r="A49" s="62"/>
    </row>
    <row r="50" s="61" customFormat="1" ht="12.75">
      <c r="A50" s="62"/>
    </row>
    <row r="51" s="61" customFormat="1" ht="12.75">
      <c r="A51" s="62"/>
    </row>
    <row r="52" s="61" customFormat="1" ht="12.75">
      <c r="A52" s="62"/>
    </row>
    <row r="53" s="61" customFormat="1" ht="12.75">
      <c r="A53" s="62"/>
    </row>
    <row r="54" s="61" customFormat="1" ht="12.75">
      <c r="A54" s="62"/>
    </row>
    <row r="55" s="61" customFormat="1" ht="12.75">
      <c r="A55" s="62"/>
    </row>
    <row r="56" s="61" customFormat="1" ht="12.75">
      <c r="A56" s="62"/>
    </row>
    <row r="57" s="61" customFormat="1" ht="12.75">
      <c r="A57" s="62"/>
    </row>
    <row r="58" s="61" customFormat="1" ht="12.75"/>
    <row r="59" s="61" customFormat="1" ht="12.75"/>
  </sheetData>
  <mergeCells count="17">
    <mergeCell ref="D3:I3"/>
    <mergeCell ref="CU16:DF16"/>
    <mergeCell ref="DG16:DR16"/>
    <mergeCell ref="DS16:ED16"/>
    <mergeCell ref="BK16:BV16"/>
    <mergeCell ref="BW16:CH16"/>
    <mergeCell ref="CI16:CT16"/>
    <mergeCell ref="A1:B1"/>
    <mergeCell ref="B16:B17"/>
    <mergeCell ref="AY16:BJ16"/>
    <mergeCell ref="C16:N16"/>
    <mergeCell ref="O16:Z16"/>
    <mergeCell ref="AA16:AL16"/>
    <mergeCell ref="AM16:AX16"/>
    <mergeCell ref="D1:I1"/>
    <mergeCell ref="D5:I11"/>
    <mergeCell ref="D2:I2"/>
  </mergeCells>
  <hyperlinks>
    <hyperlink ref="D5" r:id="rId1" display="http://vseonefti.ru"/>
  </hyperlinks>
  <printOptions/>
  <pageMargins left="0.75" right="0.75" top="1" bottom="1" header="0.5" footer="0.5"/>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http://vseonefti.ru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Форма расчета добычи нефти</dc:title>
  <dc:subject>Добыча нефти</dc:subject>
  <dc:creator>Mikhail</dc:creator>
  <cp:keywords>нефть; расчет; добыча</cp:keywords>
  <dc:description/>
  <cp:lastModifiedBy>Mikhail</cp:lastModifiedBy>
  <dcterms:created xsi:type="dcterms:W3CDTF">2013-02-18T12:41:42Z</dcterms:created>
  <dcterms:modified xsi:type="dcterms:W3CDTF">2013-02-22T17:41:42Z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Источник">
    <vt:lpwstr>http://vseonefti.ru</vt:lpwstr>
  </property>
</Properties>
</file>